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UZIZELICE\Pozemek vodní nádrž_soubory\"/>
    </mc:Choice>
  </mc:AlternateContent>
  <bookViews>
    <workbookView xWindow="0" yWindow="0" windowWidth="25200" windowHeight="11985" firstSheet="2" activeTab="6"/>
  </bookViews>
  <sheets>
    <sheet name="Rekapitulace stavby" sheetId="1" r:id="rId1"/>
    <sheet name="SO 1 - Oprava výpusti" sheetId="2" r:id="rId2"/>
    <sheet name="SO 2 - Oprava břehu" sheetId="3" r:id="rId3"/>
    <sheet name="SO 3 - Odtěžení sedimentu" sheetId="4" r:id="rId4"/>
    <sheet name="SO 4 - Oprava shybky náhonu" sheetId="5" r:id="rId5"/>
    <sheet name="VON - Vedlejší a ostatní ..." sheetId="6" r:id="rId6"/>
    <sheet name="Pokyny pro vyplnění" sheetId="7" r:id="rId7"/>
  </sheets>
  <definedNames>
    <definedName name="_xlnm._FilterDatabase" localSheetId="1" hidden="1">'SO 1 - Oprava výpusti'!$C$89:$K$186</definedName>
    <definedName name="_xlnm._FilterDatabase" localSheetId="2" hidden="1">'SO 2 - Oprava břehu'!$C$86:$K$134</definedName>
    <definedName name="_xlnm._FilterDatabase" localSheetId="3" hidden="1">'SO 3 - Odtěžení sedimentu'!$C$84:$K$113</definedName>
    <definedName name="_xlnm._FilterDatabase" localSheetId="4" hidden="1">'SO 4 - Oprava shybky náhonu'!$C$81:$K$107</definedName>
    <definedName name="_xlnm._FilterDatabase" localSheetId="5" hidden="1">'VON - Vedlejší a ostatní ...'!$C$84:$K$119</definedName>
    <definedName name="_xlnm.Print_Titles" localSheetId="0">'Rekapitulace stavby'!$52:$52</definedName>
    <definedName name="_xlnm.Print_Titles" localSheetId="1">'SO 1 - Oprava výpusti'!$89:$89</definedName>
    <definedName name="_xlnm.Print_Titles" localSheetId="2">'SO 2 - Oprava břehu'!$86:$86</definedName>
    <definedName name="_xlnm.Print_Titles" localSheetId="3">'SO 3 - Odtěžení sedimentu'!$84:$84</definedName>
    <definedName name="_xlnm.Print_Titles" localSheetId="4">'SO 4 - Oprava shybky náhonu'!$81:$81</definedName>
    <definedName name="_xlnm.Print_Titles" localSheetId="5">'VON - Vedlejší a ostatní ...'!$84:$84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stavby'!$C$42:$AQ$60</definedName>
    <definedName name="_xlnm.Print_Area" localSheetId="1">'SO 1 - Oprava výpusti'!$C$4:$J$39,'SO 1 - Oprava výpusti'!$C$45:$J$71,'SO 1 - Oprava výpusti'!$C$77:$K$186</definedName>
    <definedName name="_xlnm.Print_Area" localSheetId="2">'SO 2 - Oprava břehu'!$C$4:$J$39,'SO 2 - Oprava břehu'!$C$45:$J$68,'SO 2 - Oprava břehu'!$C$74:$K$134</definedName>
    <definedName name="_xlnm.Print_Area" localSheetId="3">'SO 3 - Odtěžení sedimentu'!$C$4:$J$39,'SO 3 - Odtěžení sedimentu'!$C$45:$J$66,'SO 3 - Odtěžení sedimentu'!$C$72:$K$113</definedName>
    <definedName name="_xlnm.Print_Area" localSheetId="4">'SO 4 - Oprava shybky náhonu'!$C$4:$J$39,'SO 4 - Oprava shybky náhonu'!$C$45:$J$63,'SO 4 - Oprava shybky náhonu'!$C$69:$K$107</definedName>
    <definedName name="_xlnm.Print_Area" localSheetId="5">'VON - Vedlejší a ostatní ...'!$C$4:$J$39,'VON - Vedlejší a ostatní ...'!$C$45:$J$66,'VON - Vedlejší a ostatní ...'!$C$72:$K$119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/>
  <c r="BI114" i="6"/>
  <c r="BH114" i="6"/>
  <c r="BG114" i="6"/>
  <c r="BF114" i="6"/>
  <c r="T114" i="6"/>
  <c r="T113" i="6"/>
  <c r="R114" i="6"/>
  <c r="R113" i="6"/>
  <c r="P114" i="6"/>
  <c r="P113" i="6"/>
  <c r="BI111" i="6"/>
  <c r="BH111" i="6"/>
  <c r="BG111" i="6"/>
  <c r="BF111" i="6"/>
  <c r="T111" i="6"/>
  <c r="R111" i="6"/>
  <c r="P111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4" i="6"/>
  <c r="BH104" i="6"/>
  <c r="BG104" i="6"/>
  <c r="BF104" i="6"/>
  <c r="T104" i="6"/>
  <c r="R104" i="6"/>
  <c r="P104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5" i="6"/>
  <c r="BH95" i="6"/>
  <c r="BG95" i="6"/>
  <c r="BF95" i="6"/>
  <c r="T95" i="6"/>
  <c r="R95" i="6"/>
  <c r="P95" i="6"/>
  <c r="BI93" i="6"/>
  <c r="BH93" i="6"/>
  <c r="BG93" i="6"/>
  <c r="BF93" i="6"/>
  <c r="T93" i="6"/>
  <c r="R93" i="6"/>
  <c r="P93" i="6"/>
  <c r="BI90" i="6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J81" i="6"/>
  <c r="F81" i="6"/>
  <c r="F79" i="6"/>
  <c r="E77" i="6"/>
  <c r="J54" i="6"/>
  <c r="F54" i="6"/>
  <c r="F52" i="6"/>
  <c r="E50" i="6"/>
  <c r="J24" i="6"/>
  <c r="E24" i="6"/>
  <c r="J55" i="6" s="1"/>
  <c r="J23" i="6"/>
  <c r="J18" i="6"/>
  <c r="E18" i="6"/>
  <c r="F82" i="6" s="1"/>
  <c r="J17" i="6"/>
  <c r="J12" i="6"/>
  <c r="J79" i="6"/>
  <c r="E7" i="6"/>
  <c r="E75" i="6"/>
  <c r="J37" i="5"/>
  <c r="J36" i="5"/>
  <c r="AY58" i="1" s="1"/>
  <c r="J35" i="5"/>
  <c r="AX58" i="1" s="1"/>
  <c r="BI106" i="5"/>
  <c r="BH106" i="5"/>
  <c r="BG106" i="5"/>
  <c r="BF106" i="5"/>
  <c r="T106" i="5"/>
  <c r="R106" i="5"/>
  <c r="P106" i="5"/>
  <c r="BI104" i="5"/>
  <c r="BH104" i="5"/>
  <c r="BG104" i="5"/>
  <c r="BF104" i="5"/>
  <c r="T104" i="5"/>
  <c r="R104" i="5"/>
  <c r="P104" i="5"/>
  <c r="BI101" i="5"/>
  <c r="BH101" i="5"/>
  <c r="BG101" i="5"/>
  <c r="BF101" i="5"/>
  <c r="T101" i="5"/>
  <c r="R101" i="5"/>
  <c r="P101" i="5"/>
  <c r="BI94" i="5"/>
  <c r="BH94" i="5"/>
  <c r="BG94" i="5"/>
  <c r="BF94" i="5"/>
  <c r="T94" i="5"/>
  <c r="R94" i="5"/>
  <c r="P94" i="5"/>
  <c r="BI89" i="5"/>
  <c r="BH89" i="5"/>
  <c r="BG89" i="5"/>
  <c r="BF89" i="5"/>
  <c r="T89" i="5"/>
  <c r="R89" i="5"/>
  <c r="P89" i="5"/>
  <c r="BI85" i="5"/>
  <c r="BH85" i="5"/>
  <c r="BG85" i="5"/>
  <c r="BF85" i="5"/>
  <c r="T85" i="5"/>
  <c r="R85" i="5"/>
  <c r="P85" i="5"/>
  <c r="J78" i="5"/>
  <c r="F78" i="5"/>
  <c r="F76" i="5"/>
  <c r="E74" i="5"/>
  <c r="J54" i="5"/>
  <c r="F54" i="5"/>
  <c r="F52" i="5"/>
  <c r="E50" i="5"/>
  <c r="J24" i="5"/>
  <c r="E24" i="5"/>
  <c r="J55" i="5"/>
  <c r="J23" i="5"/>
  <c r="J18" i="5"/>
  <c r="E18" i="5"/>
  <c r="F79" i="5"/>
  <c r="J17" i="5"/>
  <c r="J12" i="5"/>
  <c r="J52" i="5" s="1"/>
  <c r="E7" i="5"/>
  <c r="E72" i="5" s="1"/>
  <c r="J37" i="4"/>
  <c r="J36" i="4"/>
  <c r="AY57" i="1"/>
  <c r="J35" i="4"/>
  <c r="AX57" i="1"/>
  <c r="BI112" i="4"/>
  <c r="BH112" i="4"/>
  <c r="BG112" i="4"/>
  <c r="BF112" i="4"/>
  <c r="T112" i="4"/>
  <c r="T111" i="4"/>
  <c r="T110" i="4" s="1"/>
  <c r="R112" i="4"/>
  <c r="R111" i="4" s="1"/>
  <c r="R110" i="4" s="1"/>
  <c r="P112" i="4"/>
  <c r="P111" i="4"/>
  <c r="P110" i="4" s="1"/>
  <c r="BI106" i="4"/>
  <c r="BH106" i="4"/>
  <c r="BG106" i="4"/>
  <c r="BF106" i="4"/>
  <c r="T106" i="4"/>
  <c r="R106" i="4"/>
  <c r="P106" i="4"/>
  <c r="BI102" i="4"/>
  <c r="BH102" i="4"/>
  <c r="BG102" i="4"/>
  <c r="BF102" i="4"/>
  <c r="T102" i="4"/>
  <c r="R102" i="4"/>
  <c r="P102" i="4"/>
  <c r="BI97" i="4"/>
  <c r="BH97" i="4"/>
  <c r="BG97" i="4"/>
  <c r="BF97" i="4"/>
  <c r="T97" i="4"/>
  <c r="T96" i="4" s="1"/>
  <c r="R97" i="4"/>
  <c r="R96" i="4" s="1"/>
  <c r="P97" i="4"/>
  <c r="P96" i="4" s="1"/>
  <c r="BI92" i="4"/>
  <c r="BH92" i="4"/>
  <c r="BG92" i="4"/>
  <c r="BF92" i="4"/>
  <c r="T92" i="4"/>
  <c r="R92" i="4"/>
  <c r="P92" i="4"/>
  <c r="BI88" i="4"/>
  <c r="BH88" i="4"/>
  <c r="BG88" i="4"/>
  <c r="BF88" i="4"/>
  <c r="T88" i="4"/>
  <c r="R88" i="4"/>
  <c r="P88" i="4"/>
  <c r="J81" i="4"/>
  <c r="F81" i="4"/>
  <c r="F79" i="4"/>
  <c r="E77" i="4"/>
  <c r="J54" i="4"/>
  <c r="F54" i="4"/>
  <c r="F52" i="4"/>
  <c r="E50" i="4"/>
  <c r="J24" i="4"/>
  <c r="E24" i="4"/>
  <c r="J82" i="4"/>
  <c r="J23" i="4"/>
  <c r="J18" i="4"/>
  <c r="E18" i="4"/>
  <c r="F82" i="4"/>
  <c r="J17" i="4"/>
  <c r="J12" i="4"/>
  <c r="J52" i="4" s="1"/>
  <c r="E7" i="4"/>
  <c r="E75" i="4" s="1"/>
  <c r="J37" i="3"/>
  <c r="J36" i="3"/>
  <c r="AY56" i="1"/>
  <c r="J35" i="3"/>
  <c r="AX56" i="1"/>
  <c r="BI133" i="3"/>
  <c r="BH133" i="3"/>
  <c r="BG133" i="3"/>
  <c r="BF133" i="3"/>
  <c r="T133" i="3"/>
  <c r="T132" i="3"/>
  <c r="R133" i="3"/>
  <c r="R132" i="3"/>
  <c r="P133" i="3"/>
  <c r="P132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0" i="3"/>
  <c r="BH110" i="3"/>
  <c r="BG110" i="3"/>
  <c r="BF110" i="3"/>
  <c r="T110" i="3"/>
  <c r="T109" i="3"/>
  <c r="R110" i="3"/>
  <c r="R109" i="3"/>
  <c r="P110" i="3"/>
  <c r="P109" i="3"/>
  <c r="BI102" i="3"/>
  <c r="BH102" i="3"/>
  <c r="BG102" i="3"/>
  <c r="BF102" i="3"/>
  <c r="T102" i="3"/>
  <c r="T101" i="3"/>
  <c r="R102" i="3"/>
  <c r="R101" i="3"/>
  <c r="P102" i="3"/>
  <c r="P101" i="3"/>
  <c r="BI97" i="3"/>
  <c r="BH97" i="3"/>
  <c r="BG97" i="3"/>
  <c r="BF97" i="3"/>
  <c r="T97" i="3"/>
  <c r="T96" i="3"/>
  <c r="R97" i="3"/>
  <c r="R96" i="3"/>
  <c r="P97" i="3"/>
  <c r="P96" i="3"/>
  <c r="BI93" i="3"/>
  <c r="BH93" i="3"/>
  <c r="BG93" i="3"/>
  <c r="BF93" i="3"/>
  <c r="T93" i="3"/>
  <c r="T92" i="3"/>
  <c r="R93" i="3"/>
  <c r="R92" i="3"/>
  <c r="P93" i="3"/>
  <c r="P92" i="3"/>
  <c r="BI90" i="3"/>
  <c r="BH90" i="3"/>
  <c r="BG90" i="3"/>
  <c r="BF90" i="3"/>
  <c r="T90" i="3"/>
  <c r="T89" i="3"/>
  <c r="R90" i="3"/>
  <c r="R89" i="3"/>
  <c r="P90" i="3"/>
  <c r="P89" i="3"/>
  <c r="J83" i="3"/>
  <c r="F83" i="3"/>
  <c r="F81" i="3"/>
  <c r="E79" i="3"/>
  <c r="J54" i="3"/>
  <c r="F54" i="3"/>
  <c r="F52" i="3"/>
  <c r="E50" i="3"/>
  <c r="J24" i="3"/>
  <c r="E24" i="3"/>
  <c r="J84" i="3" s="1"/>
  <c r="J23" i="3"/>
  <c r="J18" i="3"/>
  <c r="E18" i="3"/>
  <c r="F84" i="3" s="1"/>
  <c r="J17" i="3"/>
  <c r="J12" i="3"/>
  <c r="J52" i="3"/>
  <c r="E7" i="3"/>
  <c r="E48" i="3"/>
  <c r="J37" i="2"/>
  <c r="J36" i="2"/>
  <c r="AY55" i="1" s="1"/>
  <c r="J35" i="2"/>
  <c r="AX55" i="1" s="1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T174" i="2" s="1"/>
  <c r="R175" i="2"/>
  <c r="R174" i="2" s="1"/>
  <c r="P175" i="2"/>
  <c r="P174" i="2" s="1"/>
  <c r="BI170" i="2"/>
  <c r="BH170" i="2"/>
  <c r="BG170" i="2"/>
  <c r="BF170" i="2"/>
  <c r="T170" i="2"/>
  <c r="T169" i="2" s="1"/>
  <c r="T168" i="2" s="1"/>
  <c r="R170" i="2"/>
  <c r="R169" i="2"/>
  <c r="R168" i="2" s="1"/>
  <c r="P170" i="2"/>
  <c r="P169" i="2" s="1"/>
  <c r="P168" i="2" s="1"/>
  <c r="BI166" i="2"/>
  <c r="BH166" i="2"/>
  <c r="BG166" i="2"/>
  <c r="BF166" i="2"/>
  <c r="T166" i="2"/>
  <c r="T165" i="2"/>
  <c r="R166" i="2"/>
  <c r="R165" i="2"/>
  <c r="P166" i="2"/>
  <c r="P165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06" i="2"/>
  <c r="BH106" i="2"/>
  <c r="BG106" i="2"/>
  <c r="BF106" i="2"/>
  <c r="T106" i="2"/>
  <c r="R106" i="2"/>
  <c r="P106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J86" i="2"/>
  <c r="F86" i="2"/>
  <c r="F84" i="2"/>
  <c r="E82" i="2"/>
  <c r="J54" i="2"/>
  <c r="F54" i="2"/>
  <c r="F52" i="2"/>
  <c r="E50" i="2"/>
  <c r="J24" i="2"/>
  <c r="E24" i="2"/>
  <c r="J87" i="2" s="1"/>
  <c r="J23" i="2"/>
  <c r="J18" i="2"/>
  <c r="E18" i="2"/>
  <c r="F87" i="2" s="1"/>
  <c r="J17" i="2"/>
  <c r="J12" i="2"/>
  <c r="J84" i="2"/>
  <c r="E7" i="2"/>
  <c r="E48" i="2"/>
  <c r="L50" i="1"/>
  <c r="AM50" i="1"/>
  <c r="AM49" i="1"/>
  <c r="L49" i="1"/>
  <c r="AM47" i="1"/>
  <c r="L47" i="1"/>
  <c r="L45" i="1"/>
  <c r="L44" i="1"/>
  <c r="J114" i="6"/>
  <c r="BK111" i="6"/>
  <c r="J109" i="6"/>
  <c r="J106" i="6"/>
  <c r="J104" i="6"/>
  <c r="J100" i="6"/>
  <c r="J97" i="6"/>
  <c r="J95" i="6"/>
  <c r="J90" i="6"/>
  <c r="BK106" i="5"/>
  <c r="BK101" i="5"/>
  <c r="BK89" i="5"/>
  <c r="BK112" i="4"/>
  <c r="BK102" i="4"/>
  <c r="J92" i="4"/>
  <c r="J133" i="3"/>
  <c r="BK123" i="3"/>
  <c r="BK110" i="3"/>
  <c r="BK97" i="3"/>
  <c r="J90" i="3"/>
  <c r="J181" i="2"/>
  <c r="BK170" i="2"/>
  <c r="J163" i="2"/>
  <c r="BK144" i="2"/>
  <c r="BK138" i="2"/>
  <c r="J132" i="2"/>
  <c r="BK124" i="2"/>
  <c r="BK116" i="2"/>
  <c r="J106" i="2"/>
  <c r="BK97" i="2"/>
  <c r="J111" i="6"/>
  <c r="BK90" i="6"/>
  <c r="J106" i="5"/>
  <c r="J101" i="5"/>
  <c r="J89" i="5"/>
  <c r="J112" i="4"/>
  <c r="J102" i="4"/>
  <c r="BK92" i="4"/>
  <c r="BK133" i="3"/>
  <c r="J123" i="3"/>
  <c r="J115" i="3"/>
  <c r="J102" i="3"/>
  <c r="BK93" i="3"/>
  <c r="J185" i="2"/>
  <c r="BK175" i="2"/>
  <c r="BK166" i="2"/>
  <c r="J157" i="2"/>
  <c r="BK140" i="2"/>
  <c r="BK136" i="2"/>
  <c r="BK128" i="2"/>
  <c r="J120" i="2"/>
  <c r="BK113" i="2"/>
  <c r="J99" i="2"/>
  <c r="J93" i="2"/>
  <c r="BK114" i="6"/>
  <c r="BK109" i="6"/>
  <c r="BK106" i="6"/>
  <c r="BK104" i="6"/>
  <c r="BK100" i="6"/>
  <c r="BK97" i="6"/>
  <c r="BK95" i="6"/>
  <c r="BK93" i="6"/>
  <c r="J88" i="6"/>
  <c r="J104" i="5"/>
  <c r="J94" i="5"/>
  <c r="BK85" i="5"/>
  <c r="J106" i="4"/>
  <c r="J97" i="4"/>
  <c r="J88" i="4"/>
  <c r="J128" i="3"/>
  <c r="J119" i="3"/>
  <c r="BK115" i="3"/>
  <c r="BK102" i="3"/>
  <c r="J93" i="3"/>
  <c r="BK185" i="2"/>
  <c r="J175" i="2"/>
  <c r="J166" i="2"/>
  <c r="BK157" i="2"/>
  <c r="J140" i="2"/>
  <c r="J136" i="2"/>
  <c r="J128" i="2"/>
  <c r="BK120" i="2"/>
  <c r="J113" i="2"/>
  <c r="BK99" i="2"/>
  <c r="BK93" i="2"/>
  <c r="J93" i="6"/>
  <c r="BK88" i="6"/>
  <c r="BK104" i="5"/>
  <c r="BK94" i="5"/>
  <c r="J85" i="5"/>
  <c r="BK106" i="4"/>
  <c r="BK97" i="4"/>
  <c r="BK88" i="4"/>
  <c r="BK128" i="3"/>
  <c r="BK119" i="3"/>
  <c r="J110" i="3"/>
  <c r="J97" i="3"/>
  <c r="BK90" i="3"/>
  <c r="BK181" i="2"/>
  <c r="J170" i="2"/>
  <c r="BK163" i="2"/>
  <c r="J144" i="2"/>
  <c r="J138" i="2"/>
  <c r="BK132" i="2"/>
  <c r="J124" i="2"/>
  <c r="J116" i="2"/>
  <c r="BK106" i="2"/>
  <c r="J97" i="2"/>
  <c r="AS54" i="1"/>
  <c r="P92" i="2" l="1"/>
  <c r="T92" i="2"/>
  <c r="P115" i="2"/>
  <c r="T115" i="2"/>
  <c r="P127" i="2"/>
  <c r="T127" i="2"/>
  <c r="P135" i="2"/>
  <c r="T135" i="2"/>
  <c r="P143" i="2"/>
  <c r="T143" i="2"/>
  <c r="P180" i="2"/>
  <c r="T180" i="2"/>
  <c r="BK114" i="3"/>
  <c r="J114" i="3" s="1"/>
  <c r="J66" i="3" s="1"/>
  <c r="R114" i="3"/>
  <c r="R88" i="3"/>
  <c r="R87" i="3" s="1"/>
  <c r="P87" i="4"/>
  <c r="R87" i="4"/>
  <c r="BK101" i="4"/>
  <c r="J101" i="4" s="1"/>
  <c r="J63" i="4" s="1"/>
  <c r="R101" i="4"/>
  <c r="R84" i="5"/>
  <c r="BK93" i="5"/>
  <c r="J93" i="5"/>
  <c r="J62" i="5" s="1"/>
  <c r="T93" i="5"/>
  <c r="BK92" i="2"/>
  <c r="J92" i="2"/>
  <c r="J61" i="2" s="1"/>
  <c r="R92" i="2"/>
  <c r="BK115" i="2"/>
  <c r="J115" i="2"/>
  <c r="J62" i="2" s="1"/>
  <c r="R115" i="2"/>
  <c r="BK127" i="2"/>
  <c r="J127" i="2"/>
  <c r="J63" i="2" s="1"/>
  <c r="R127" i="2"/>
  <c r="BK135" i="2"/>
  <c r="J135" i="2"/>
  <c r="J64" i="2" s="1"/>
  <c r="R135" i="2"/>
  <c r="BK143" i="2"/>
  <c r="J143" i="2"/>
  <c r="J65" i="2" s="1"/>
  <c r="R143" i="2"/>
  <c r="BK180" i="2"/>
  <c r="J180" i="2"/>
  <c r="J70" i="2" s="1"/>
  <c r="R180" i="2"/>
  <c r="P114" i="3"/>
  <c r="P88" i="3"/>
  <c r="P87" i="3" s="1"/>
  <c r="AU56" i="1" s="1"/>
  <c r="T114" i="3"/>
  <c r="T88" i="3"/>
  <c r="T87" i="3" s="1"/>
  <c r="BK87" i="4"/>
  <c r="J87" i="4" s="1"/>
  <c r="J61" i="4" s="1"/>
  <c r="T87" i="4"/>
  <c r="P101" i="4"/>
  <c r="T101" i="4"/>
  <c r="BK84" i="5"/>
  <c r="BK83" i="5" s="1"/>
  <c r="J83" i="5" s="1"/>
  <c r="J60" i="5" s="1"/>
  <c r="P84" i="5"/>
  <c r="T84" i="5"/>
  <c r="T83" i="5"/>
  <c r="T82" i="5" s="1"/>
  <c r="P93" i="5"/>
  <c r="R93" i="5"/>
  <c r="BK87" i="6"/>
  <c r="J87" i="6" s="1"/>
  <c r="J61" i="6" s="1"/>
  <c r="P87" i="6"/>
  <c r="R87" i="6"/>
  <c r="T87" i="6"/>
  <c r="BK92" i="6"/>
  <c r="J92" i="6" s="1"/>
  <c r="J62" i="6" s="1"/>
  <c r="P92" i="6"/>
  <c r="R92" i="6"/>
  <c r="T92" i="6"/>
  <c r="BK99" i="6"/>
  <c r="J99" i="6" s="1"/>
  <c r="J63" i="6" s="1"/>
  <c r="P99" i="6"/>
  <c r="R99" i="6"/>
  <c r="T99" i="6"/>
  <c r="BK108" i="6"/>
  <c r="J108" i="6" s="1"/>
  <c r="J64" i="6" s="1"/>
  <c r="P108" i="6"/>
  <c r="R108" i="6"/>
  <c r="T108" i="6"/>
  <c r="J52" i="2"/>
  <c r="F55" i="2"/>
  <c r="E80" i="2"/>
  <c r="BE93" i="2"/>
  <c r="BE106" i="2"/>
  <c r="BE113" i="2"/>
  <c r="BE124" i="2"/>
  <c r="BE128" i="2"/>
  <c r="BE138" i="2"/>
  <c r="BE157" i="2"/>
  <c r="BE163" i="2"/>
  <c r="BE175" i="2"/>
  <c r="BE185" i="2"/>
  <c r="BK169" i="2"/>
  <c r="F55" i="3"/>
  <c r="E77" i="3"/>
  <c r="J81" i="3"/>
  <c r="BE102" i="3"/>
  <c r="BE115" i="3"/>
  <c r="BE123" i="3"/>
  <c r="BE133" i="3"/>
  <c r="BK96" i="3"/>
  <c r="J96" i="3"/>
  <c r="J63" i="3" s="1"/>
  <c r="BK132" i="3"/>
  <c r="J132" i="3" s="1"/>
  <c r="J67" i="3" s="1"/>
  <c r="E48" i="4"/>
  <c r="F55" i="4"/>
  <c r="J55" i="4"/>
  <c r="J79" i="4"/>
  <c r="BE92" i="4"/>
  <c r="BE102" i="4"/>
  <c r="BK96" i="4"/>
  <c r="J96" i="4"/>
  <c r="J62" i="4" s="1"/>
  <c r="BK111" i="4"/>
  <c r="J111" i="4" s="1"/>
  <c r="J65" i="4" s="1"/>
  <c r="E48" i="5"/>
  <c r="F55" i="5"/>
  <c r="J76" i="5"/>
  <c r="J79" i="5"/>
  <c r="BE89" i="5"/>
  <c r="BE101" i="5"/>
  <c r="BE106" i="5"/>
  <c r="E48" i="6"/>
  <c r="F55" i="6"/>
  <c r="J82" i="6"/>
  <c r="BE93" i="6"/>
  <c r="J55" i="2"/>
  <c r="BE97" i="2"/>
  <c r="BE99" i="2"/>
  <c r="BE116" i="2"/>
  <c r="BE120" i="2"/>
  <c r="BE132" i="2"/>
  <c r="BE136" i="2"/>
  <c r="BE140" i="2"/>
  <c r="BE144" i="2"/>
  <c r="BE166" i="2"/>
  <c r="BE170" i="2"/>
  <c r="BE181" i="2"/>
  <c r="BK165" i="2"/>
  <c r="J165" i="2" s="1"/>
  <c r="J66" i="2" s="1"/>
  <c r="BK174" i="2"/>
  <c r="J174" i="2"/>
  <c r="J69" i="2" s="1"/>
  <c r="J55" i="3"/>
  <c r="BE90" i="3"/>
  <c r="BE93" i="3"/>
  <c r="BE97" i="3"/>
  <c r="BE110" i="3"/>
  <c r="BE119" i="3"/>
  <c r="BE128" i="3"/>
  <c r="BK89" i="3"/>
  <c r="J89" i="3"/>
  <c r="J61" i="3" s="1"/>
  <c r="BK92" i="3"/>
  <c r="J92" i="3" s="1"/>
  <c r="J62" i="3" s="1"/>
  <c r="BK101" i="3"/>
  <c r="J101" i="3"/>
  <c r="J64" i="3" s="1"/>
  <c r="BK109" i="3"/>
  <c r="J109" i="3" s="1"/>
  <c r="J65" i="3" s="1"/>
  <c r="BE88" i="4"/>
  <c r="BE97" i="4"/>
  <c r="BE106" i="4"/>
  <c r="BE112" i="4"/>
  <c r="BE85" i="5"/>
  <c r="BE94" i="5"/>
  <c r="BE104" i="5"/>
  <c r="J52" i="6"/>
  <c r="BE88" i="6"/>
  <c r="BE90" i="6"/>
  <c r="BE95" i="6"/>
  <c r="BE97" i="6"/>
  <c r="BE100" i="6"/>
  <c r="BE104" i="6"/>
  <c r="BE106" i="6"/>
  <c r="BE109" i="6"/>
  <c r="BE111" i="6"/>
  <c r="BE114" i="6"/>
  <c r="BK113" i="6"/>
  <c r="J113" i="6"/>
  <c r="J65" i="6" s="1"/>
  <c r="F37" i="2"/>
  <c r="BD55" i="1" s="1"/>
  <c r="F35" i="4"/>
  <c r="BB57" i="1" s="1"/>
  <c r="J34" i="2"/>
  <c r="AW55" i="1" s="1"/>
  <c r="F37" i="3"/>
  <c r="BD56" i="1" s="1"/>
  <c r="F35" i="5"/>
  <c r="BB58" i="1" s="1"/>
  <c r="F36" i="6"/>
  <c r="BC59" i="1" s="1"/>
  <c r="J34" i="3"/>
  <c r="AW56" i="1" s="1"/>
  <c r="F34" i="4"/>
  <c r="BA57" i="1" s="1"/>
  <c r="J34" i="5"/>
  <c r="AW58" i="1" s="1"/>
  <c r="F36" i="2"/>
  <c r="BC55" i="1" s="1"/>
  <c r="F34" i="5"/>
  <c r="BA58" i="1" s="1"/>
  <c r="F34" i="6"/>
  <c r="BA59" i="1" s="1"/>
  <c r="F35" i="6"/>
  <c r="BB59" i="1" s="1"/>
  <c r="F34" i="2"/>
  <c r="BA55" i="1" s="1"/>
  <c r="F36" i="3"/>
  <c r="BC56" i="1" s="1"/>
  <c r="F36" i="5"/>
  <c r="BC58" i="1" s="1"/>
  <c r="F34" i="3"/>
  <c r="BA56" i="1" s="1"/>
  <c r="F36" i="4"/>
  <c r="BC57" i="1" s="1"/>
  <c r="J34" i="6"/>
  <c r="AW59" i="1" s="1"/>
  <c r="F35" i="2"/>
  <c r="BB55" i="1" s="1"/>
  <c r="F37" i="4"/>
  <c r="BD57" i="1" s="1"/>
  <c r="F35" i="3"/>
  <c r="BB56" i="1" s="1"/>
  <c r="J34" i="4"/>
  <c r="AW57" i="1" s="1"/>
  <c r="F37" i="5"/>
  <c r="BD58" i="1" s="1"/>
  <c r="F37" i="6"/>
  <c r="BD59" i="1" s="1"/>
  <c r="R86" i="6" l="1"/>
  <c r="R85" i="6" s="1"/>
  <c r="P83" i="5"/>
  <c r="P82" i="5" s="1"/>
  <c r="AU58" i="1" s="1"/>
  <c r="T86" i="4"/>
  <c r="T85" i="4"/>
  <c r="R83" i="5"/>
  <c r="R82" i="5"/>
  <c r="T91" i="2"/>
  <c r="T90" i="2"/>
  <c r="P91" i="2"/>
  <c r="P90" i="2"/>
  <c r="AU55" i="1" s="1"/>
  <c r="BK168" i="2"/>
  <c r="J168" i="2" s="1"/>
  <c r="J67" i="2" s="1"/>
  <c r="T86" i="6"/>
  <c r="T85" i="6"/>
  <c r="P86" i="6"/>
  <c r="P85" i="6"/>
  <c r="AU59" i="1" s="1"/>
  <c r="R91" i="2"/>
  <c r="R90" i="2" s="1"/>
  <c r="R86" i="4"/>
  <c r="R85" i="4" s="1"/>
  <c r="P86" i="4"/>
  <c r="P85" i="4" s="1"/>
  <c r="AU57" i="1" s="1"/>
  <c r="BK91" i="2"/>
  <c r="J91" i="2"/>
  <c r="J60" i="2" s="1"/>
  <c r="J169" i="2"/>
  <c r="J68" i="2" s="1"/>
  <c r="BK88" i="3"/>
  <c r="J88" i="3" s="1"/>
  <c r="J60" i="3" s="1"/>
  <c r="BK110" i="4"/>
  <c r="J110" i="4"/>
  <c r="J64" i="4" s="1"/>
  <c r="BK82" i="5"/>
  <c r="J82" i="5" s="1"/>
  <c r="J59" i="5" s="1"/>
  <c r="J84" i="5"/>
  <c r="J61" i="5"/>
  <c r="BK86" i="4"/>
  <c r="J86" i="4"/>
  <c r="J60" i="4" s="1"/>
  <c r="BK86" i="6"/>
  <c r="J86" i="6" s="1"/>
  <c r="J60" i="6" s="1"/>
  <c r="BC54" i="1"/>
  <c r="W32" i="1"/>
  <c r="F33" i="4"/>
  <c r="AZ57" i="1"/>
  <c r="J33" i="2"/>
  <c r="AV55" i="1"/>
  <c r="AT55" i="1"/>
  <c r="F33" i="2"/>
  <c r="AZ55" i="1" s="1"/>
  <c r="BD54" i="1"/>
  <c r="W33" i="1" s="1"/>
  <c r="F33" i="3"/>
  <c r="AZ56" i="1" s="1"/>
  <c r="J33" i="6"/>
  <c r="AV59" i="1" s="1"/>
  <c r="AT59" i="1" s="1"/>
  <c r="J33" i="3"/>
  <c r="AV56" i="1"/>
  <c r="AT56" i="1" s="1"/>
  <c r="BA54" i="1"/>
  <c r="W30" i="1" s="1"/>
  <c r="J33" i="4"/>
  <c r="AV57" i="1" s="1"/>
  <c r="AT57" i="1" s="1"/>
  <c r="F33" i="6"/>
  <c r="AZ59" i="1"/>
  <c r="BB54" i="1"/>
  <c r="AX54" i="1"/>
  <c r="J33" i="5"/>
  <c r="AV58" i="1"/>
  <c r="AT58" i="1" s="1"/>
  <c r="F33" i="5"/>
  <c r="AZ58" i="1" s="1"/>
  <c r="BK90" i="2" l="1"/>
  <c r="J90" i="2" s="1"/>
  <c r="J59" i="2" s="1"/>
  <c r="BK85" i="4"/>
  <c r="J85" i="4"/>
  <c r="J59" i="4" s="1"/>
  <c r="BK87" i="3"/>
  <c r="J87" i="3" s="1"/>
  <c r="J30" i="3" s="1"/>
  <c r="AG56" i="1" s="1"/>
  <c r="AN56" i="1" s="1"/>
  <c r="BK85" i="6"/>
  <c r="J85" i="6" s="1"/>
  <c r="J59" i="6" s="1"/>
  <c r="AZ54" i="1"/>
  <c r="W29" i="1"/>
  <c r="AY54" i="1"/>
  <c r="AU54" i="1"/>
  <c r="AW54" i="1"/>
  <c r="AK30" i="1"/>
  <c r="W31" i="1"/>
  <c r="J30" i="5"/>
  <c r="AG58" i="1" s="1"/>
  <c r="AN58" i="1" s="1"/>
  <c r="J39" i="3" l="1"/>
  <c r="J59" i="3"/>
  <c r="J39" i="5"/>
  <c r="AV54" i="1"/>
  <c r="AK29" i="1"/>
  <c r="J30" i="6"/>
  <c r="AG59" i="1"/>
  <c r="AN59" i="1" s="1"/>
  <c r="J30" i="2"/>
  <c r="AG55" i="1" s="1"/>
  <c r="AN55" i="1" s="1"/>
  <c r="J30" i="4"/>
  <c r="AG57" i="1"/>
  <c r="AN57" i="1" s="1"/>
  <c r="J39" i="2" l="1"/>
  <c r="J39" i="4"/>
  <c r="J39" i="6"/>
  <c r="AG54" i="1"/>
  <c r="AK26" i="1"/>
  <c r="AK35" i="1" s="1"/>
  <c r="AT54" i="1"/>
  <c r="AN54" i="1" l="1"/>
</calcChain>
</file>

<file path=xl/sharedStrings.xml><?xml version="1.0" encoding="utf-8"?>
<sst xmlns="http://schemas.openxmlformats.org/spreadsheetml/2006/main" count="3231" uniqueCount="638">
  <si>
    <t>Export Komplet</t>
  </si>
  <si>
    <t>VZ</t>
  </si>
  <si>
    <t>2.0</t>
  </si>
  <si>
    <t>ZAMOK</t>
  </si>
  <si>
    <t>False</t>
  </si>
  <si>
    <t>{8cea54ed-e60e-4e63-b71f-dfc28c183e7c}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</si>
  <si>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</si>
  <si>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</si>
  <si>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</si>
  <si>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</si>
  <si>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</si>
  <si>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</si>
  <si>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</si>
  <si>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</si>
  <si>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7/2021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</si>
  <si>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</si>
  <si>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</si>
  <si>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MVN Žíželice, p.č.91/1</t>
  </si>
  <si>
    <t>KSO:</t>
  </si>
  <si>
    <t/>
  </si>
  <si>
    <t>CC-CZ:</t>
  </si>
  <si>
    <t>Místo:</t>
  </si>
  <si>
    <t>Žíželice, p.č.91/1</t>
  </si>
  <si>
    <t>Datum:</t>
  </si>
  <si>
    <t>4. 2. 2021</t>
  </si>
  <si>
    <t>Zadavatel:</t>
  </si>
  <si>
    <t>IČ:</t>
  </si>
  <si>
    <t>Obec Žíželice</t>
  </si>
  <si>
    <t>DIČ:</t>
  </si>
  <si>
    <t>Uchazeč:</t>
  </si>
  <si>
    <t>Vyplň údaj</t>
  </si>
  <si>
    <t>Projektant:</t>
  </si>
  <si>
    <t>Ing.Jiří Kubelka, Třeskonice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</si>
  <si>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</si>
  <si>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</si>
  <si>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</si>
  <si>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</si>
  <si>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</si>
  <si>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</si>
  <si>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</si>
  <si>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</si>
  <si>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</si>
  <si>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</si>
  <si>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</si>
  <si>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</si>
  <si>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</si>
  <si>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</si>
  <si>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</si>
  <si>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</si>
  <si>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</si>
  <si>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</si>
  <si>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</si>
  <si>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</si>
  <si>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</si>
  <si>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</si>
  <si>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</si>
  <si>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</si>
  <si>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</si>
  <si>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</si>
  <si>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</si>
  <si>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</si>
  <si>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</si>
  <si>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</si>
  <si>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</si>
  <si>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</si>
  <si>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</si>
  <si>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</si>
  <si>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</si>
  <si>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</si>
  <si>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</si>
  <si>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</si>
  <si>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</si>
  <si>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</si>
  <si>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</si>
  <si>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</si>
  <si>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</si>
  <si>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</si>
  <si>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</si>
  <si>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Oprava výpusti</t>
  </si>
  <si>
    <t>STA</t>
  </si>
  <si>
    <t>1</t>
  </si>
  <si>
    <t>{123da0a8-5e14-4978-b900-0ac5d2e645fb}</t>
  </si>
  <si>
    <t>2</t>
  </si>
  <si>
    <t>SO 2</t>
  </si>
  <si>
    <t>Oprava břehu</t>
  </si>
  <si>
    <t>{e9347788-0123-4de4-b1e3-acab0350bd4a}</t>
  </si>
  <si>
    <t>SO 3</t>
  </si>
  <si>
    <t>Odtěžení sedimentu</t>
  </si>
  <si>
    <t>{bc4d2760-8195-4cf3-b82e-921645f15e6c}</t>
  </si>
  <si>
    <t>SO 4</t>
  </si>
  <si>
    <t>Oprava shybky náhonu</t>
  </si>
  <si>
    <t>{cec52005-ee4b-4c7d-810a-e3d4d534c177}</t>
  </si>
  <si>
    <t>VON</t>
  </si>
  <si>
    <t>Vedlejší a ostatní náklady</t>
  </si>
  <si>
    <t>{e1ac5a16-5eb6-4d86-b35d-c8dbd02b2a15}</t>
  </si>
  <si>
    <t>KRYCÍ LIST SOUPISU PRACÍ</t>
  </si>
  <si>
    <t>Objekt:</t>
  </si>
  <si>
    <t>SO 1 - Oprava výpusti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</si>
  <si>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</si>
  <si>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</si>
  <si>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</si>
  <si>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</si>
  <si>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</si>
  <si>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</si>
  <si>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</si>
  <si>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</si>
  <si>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</si>
  <si>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</si>
  <si>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</si>
  <si>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</si>
  <si>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</si>
  <si>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</si>
  <si>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</si>
  <si>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</si>
  <si>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</si>
  <si>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</si>
  <si>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</si>
  <si>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</si>
  <si>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</si>
  <si>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</si>
  <si>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</si>
  <si>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</si>
  <si>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</si>
  <si>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</si>
  <si>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</si>
  <si>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</si>
  <si>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</si>
  <si>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</si>
  <si>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</si>
  <si>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</si>
  <si>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</si>
  <si>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115101204</t>
  </si>
  <si>
    <t>Čerpání vody na dopravní výšku do 10 m průměrný přítok do 4000 l/min</t>
  </si>
  <si>
    <t>hod</t>
  </si>
  <si>
    <t>CS ÚRS 2021 01</t>
  </si>
  <si>
    <t>4</t>
  </si>
  <si>
    <t>1815675636</t>
  </si>
  <si>
    <t>PP</t>
  </si>
  <si>
    <t>Čerpání vody na dopravní výšku do 10 m s uvažovaným průměrným přítokem přes 2 000 do 4 000 l/min</t>
  </si>
  <si>
    <t>VV</t>
  </si>
  <si>
    <t>vypuštění nádrže</t>
  </si>
  <si>
    <t>6</t>
  </si>
  <si>
    <t>115101209</t>
  </si>
  <si>
    <t>Příplatek ZKD 2000 l/min při čerpání vody na dopravní výšku do 10 m</t>
  </si>
  <si>
    <t>-1271620485</t>
  </si>
  <si>
    <t>Čerpání vody na dopravní výšku do 10 m Příplatek k ceně 1204 za každých dalších i započatých 2 000 l/min</t>
  </si>
  <si>
    <t>3</t>
  </si>
  <si>
    <t>122251101</t>
  </si>
  <si>
    <t>Odkopávky a prokopávky nezapažené v hornině třídy těžitelnosti I, skupiny 3 objem do 20 m3 strojně</t>
  </si>
  <si>
    <t>m3</t>
  </si>
  <si>
    <t>-1206687544</t>
  </si>
  <si>
    <t>Odkopávky a prokopávky nezapažené strojně v hornině třídy těžitelnosti I skupiny 3 do 20 m3</t>
  </si>
  <si>
    <t>odkopávka pro základ požeráku</t>
  </si>
  <si>
    <t>1*1,25*0,8</t>
  </si>
  <si>
    <t>odkopávka pro dlažbu požeráku</t>
  </si>
  <si>
    <t>2*2*0,3</t>
  </si>
  <si>
    <t>Součet</t>
  </si>
  <si>
    <t>166151101</t>
  </si>
  <si>
    <t>Přehození neulehlého výkopku z horniny třídy těžitelnosti I, skupiny 1 až 3 strojně</t>
  </si>
  <si>
    <t>-1255452280</t>
  </si>
  <si>
    <t>Přehození neulehlého výkopku strojně z horniny třídy těžitelnosti I, skupiny 1 až 3</t>
  </si>
  <si>
    <t>5</t>
  </si>
  <si>
    <t>171251101</t>
  </si>
  <si>
    <t>Uložení sypaniny do násypů nezhutněných strojně</t>
  </si>
  <si>
    <t>1170760573</t>
  </si>
  <si>
    <t>Uložení sypanin do násypů strojně s rozprostřením sypaniny ve vrstvách a s hrubým urovnáním nezhutněných jakékoliv třídy těžitelnosti</t>
  </si>
  <si>
    <t>Svislé a kompletní konstrukce</t>
  </si>
  <si>
    <t>310321111</t>
  </si>
  <si>
    <t>Zabetonování otvorů do pl 1 m2 ve zdivu nadzákladovém včetně bednění a výztuže</t>
  </si>
  <si>
    <t>1615954328</t>
  </si>
  <si>
    <t>Zabetonování otvorů ve zdivu nadzákladovém včetně bednění, odbednění a výztuže (materiál v ceně) plochy do 1 m2</t>
  </si>
  <si>
    <t>zabetonování požeráku betonem tř.C25/30</t>
  </si>
  <si>
    <t>7</t>
  </si>
  <si>
    <t>327591111</t>
  </si>
  <si>
    <t>Zřízení výplně za opěrami a protimrazové klíny z jílu</t>
  </si>
  <si>
    <t>424888773</t>
  </si>
  <si>
    <t>Zřízení výplně a protimrazových klínů za opěrami z jílu včetně zhutnění</t>
  </si>
  <si>
    <t>utěsnění okolí požeráku jílem, hutnění po 0,10 m</t>
  </si>
  <si>
    <t>(2*2*1,6)-(1*1,2*1,6)</t>
  </si>
  <si>
    <t>8</t>
  </si>
  <si>
    <t>M</t>
  </si>
  <si>
    <t>58125110</t>
  </si>
  <si>
    <t>jíl surový kusový</t>
  </si>
  <si>
    <t>t</t>
  </si>
  <si>
    <t>-559837193</t>
  </si>
  <si>
    <t>4,48*2,22 'Přepočtené koeficientem množství</t>
  </si>
  <si>
    <t>Vodorovné konstrukce</t>
  </si>
  <si>
    <t>9</t>
  </si>
  <si>
    <t>451571211</t>
  </si>
  <si>
    <t>Lože pod dlažby z kameniva těženého hrubého vrstva tl do 100 mm</t>
  </si>
  <si>
    <t>m2</t>
  </si>
  <si>
    <t>-1237009453</t>
  </si>
  <si>
    <t>Lože pod dlažby z kameniva těženého hrubého, tl. vrstvy do 100 mm</t>
  </si>
  <si>
    <t>podklad ze štěrkodrti tl.100 mm fr.0/63 mm</t>
  </si>
  <si>
    <t>2*2</t>
  </si>
  <si>
    <t>10</t>
  </si>
  <si>
    <t>465511227</t>
  </si>
  <si>
    <t>Dlažba z lomového kamene na sucho s vyklínováním a vyplněním spár tl 250 mm</t>
  </si>
  <si>
    <t>192210271</t>
  </si>
  <si>
    <t>Dlažba z lomového kamene lomařsky upraveného na sucho s vyklínováním kamenem, s vyplněním spár těženým kamenivem, drnem nebo ornicí s osetím, tl. kamene 250 mm</t>
  </si>
  <si>
    <t>Ostatní konstrukce a práce, bourání</t>
  </si>
  <si>
    <t>11</t>
  </si>
  <si>
    <t>9348000R1</t>
  </si>
  <si>
    <t>Požerák betonový výšky 2,25 m + česle + dluže do výšky 1,37 m + poklop pozinkovaný - dodávka + doprava</t>
  </si>
  <si>
    <t>1389936436</t>
  </si>
  <si>
    <t>12</t>
  </si>
  <si>
    <t>9348000R2</t>
  </si>
  <si>
    <t>Požerák - montáž + kompletace požeráku ( úprava dluží, příprava na betonáž, utěsnění výtoku do odtokového potrubí.. )</t>
  </si>
  <si>
    <t>kpl</t>
  </si>
  <si>
    <t>669449020</t>
  </si>
  <si>
    <t>13</t>
  </si>
  <si>
    <t>962032240</t>
  </si>
  <si>
    <t>Bourání zdiva z cihel pálených nebo vápenopískových na MC do 1 m3</t>
  </si>
  <si>
    <t>-960283318</t>
  </si>
  <si>
    <t>Bourání zdiva nadzákladového z cihel nebo tvárnic z cihel pálených nebo vápenopískových, na maltu cementovou, objemu do 1 m3</t>
  </si>
  <si>
    <t>(0,79+0,4+0,76+0,4+1,36)*0,16*1,6</t>
  </si>
  <si>
    <t>997</t>
  </si>
  <si>
    <t>Přesun sutě</t>
  </si>
  <si>
    <t>14</t>
  </si>
  <si>
    <t>997013501</t>
  </si>
  <si>
    <t>Odvoz suti a vybouraných hmot na skládku nebo meziskládku do 1 km se složením</t>
  </si>
  <si>
    <t>575298941</t>
  </si>
  <si>
    <t>Odvoz suti a vybouraných hmot na skládku nebo meziskládku se složením, na vzdálenost do 1 km</t>
  </si>
  <si>
    <t>skládka s poplatkem</t>
  </si>
  <si>
    <t>cihly</t>
  </si>
  <si>
    <t>1,853</t>
  </si>
  <si>
    <t>Mezisoučet</t>
  </si>
  <si>
    <t>sběrný dvůr obce</t>
  </si>
  <si>
    <t>dřevo - hradítka</t>
  </si>
  <si>
    <t>0,061</t>
  </si>
  <si>
    <t xml:space="preserve">kovy - vodítka ocelová </t>
  </si>
  <si>
    <t>0,007</t>
  </si>
  <si>
    <t>997013509</t>
  </si>
  <si>
    <t>Příplatek k odvozu suti a vybouraných hmot na skládku ZKD 1 km přes 1 km</t>
  </si>
  <si>
    <t>-745450614</t>
  </si>
  <si>
    <t>Odvoz suti a vybouraných hmot na skládku nebo meziskládku se složením, na vzdálenost Příplatek k ceně za každý další i započatý 1 km přes 1 km</t>
  </si>
  <si>
    <t>1,853*12 'Přepočtené koeficientem množství</t>
  </si>
  <si>
    <t>16</t>
  </si>
  <si>
    <t>997013603</t>
  </si>
  <si>
    <t>Poplatek za uložení na skládce (skládkovné) stavebního odpadu cihelného kód odpadu 17 01 02</t>
  </si>
  <si>
    <t>-1507459305</t>
  </si>
  <si>
    <t>Poplatek za uložení stavebního odpadu na skládce (skládkovné) cihelného zatříděného do Katalogu odpadů pod kódem 17 01 02</t>
  </si>
  <si>
    <t>998</t>
  </si>
  <si>
    <t>Přesun hmot</t>
  </si>
  <si>
    <t>17</t>
  </si>
  <si>
    <t>998331011</t>
  </si>
  <si>
    <t>Přesun hmot pro nádrže</t>
  </si>
  <si>
    <t>-1861355750</t>
  </si>
  <si>
    <t>Přesun hmot pro nádrže dopravní vzdálenost do 500 m</t>
  </si>
  <si>
    <t>PSV</t>
  </si>
  <si>
    <t>Práce a dodávky PSV</t>
  </si>
  <si>
    <t>762</t>
  </si>
  <si>
    <t>Konstrukce tesařské</t>
  </si>
  <si>
    <t>18</t>
  </si>
  <si>
    <t>762112811</t>
  </si>
  <si>
    <t>Demontáž stěn a příček z polohraněného řeziva nebo tyčoviny</t>
  </si>
  <si>
    <t>-654351675</t>
  </si>
  <si>
    <t>odstranění dřevěných hradítek tl.80 mm</t>
  </si>
  <si>
    <t>1,4*0,57</t>
  </si>
  <si>
    <t>767</t>
  </si>
  <si>
    <t>Konstrukce zámečnické</t>
  </si>
  <si>
    <t>19</t>
  </si>
  <si>
    <t>767996801</t>
  </si>
  <si>
    <t>Demontáž atypických zámečnických konstrukcí rozebráním hmotnosti jednotlivých dílů do 50 kg</t>
  </si>
  <si>
    <t>kg</t>
  </si>
  <si>
    <t>1925487324</t>
  </si>
  <si>
    <t>Demontáž ostatních zámečnických konstrukcí o hmotnosti jednotlivých dílů rozebráním do 50 kg</t>
  </si>
  <si>
    <t>demontáž ocelových vodítek požeráku</t>
  </si>
  <si>
    <t>vodítka budou odvezena na sběrný dvůr obce</t>
  </si>
  <si>
    <t>HZS</t>
  </si>
  <si>
    <t>Hodinové zúčtovací sazby</t>
  </si>
  <si>
    <t>20</t>
  </si>
  <si>
    <t>HZS2161</t>
  </si>
  <si>
    <t>Hodinová zúčtovací sazba izolatér</t>
  </si>
  <si>
    <t>512</t>
  </si>
  <si>
    <t>177621504</t>
  </si>
  <si>
    <t>Hodinové zúčtovací sazby profesí PSV provádění stavebních konstrukcí izolatér</t>
  </si>
  <si>
    <t>utěsnění výtoku z požeráku do odtokového potrubí trvale pružným tmelem</t>
  </si>
  <si>
    <t>24638020</t>
  </si>
  <si>
    <t>tmel bitumenový izolační trvale pružný</t>
  </si>
  <si>
    <t>1251873123</t>
  </si>
  <si>
    <t>SO 2 - Oprava břehu</t>
  </si>
  <si>
    <t xml:space="preserve">    2 - Zakládání</t>
  </si>
  <si>
    <t>114203301</t>
  </si>
  <si>
    <t>Třídění lomového kamene nebo betonových tvárnic podle druhu, velikosti nebo tvaru</t>
  </si>
  <si>
    <t>404061808</t>
  </si>
  <si>
    <t>Třídění lomového kamene nebo betonových tvárnic získaných při rozebrání dlažeb, záhozů, rovnanin a soustřeďovacích staveb podle druhu, velikosti nebo tvaru</t>
  </si>
  <si>
    <t>Zakládání</t>
  </si>
  <si>
    <t>270210112</t>
  </si>
  <si>
    <t>Zdivo základové z lomového kamene výplňové na maltu MC 15</t>
  </si>
  <si>
    <t>-1194081972</t>
  </si>
  <si>
    <t>Zdivo základové z lomového kamene na hloubku do 5 m, v prostoru zapaženém nebo nezapaženém s odstraněním napadávky, bez úpravy povrchu základové spáry, s dodáním všech hmot výplňové z kamene tříděného nelícované, jakékoliv tloušťky na maltu cementovou MC 15</t>
  </si>
  <si>
    <t>0,5*0,5*26,2</t>
  </si>
  <si>
    <t>321213345</t>
  </si>
  <si>
    <t>Zdivo nadzákladové z lomového kamene vodních staveb obkladní s vyspárováním</t>
  </si>
  <si>
    <t>-922126979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</si>
  <si>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 vyspárováním, na cementovou maltu</t>
  </si>
  <si>
    <t>3 m3 kamene bude použito z demolice</t>
  </si>
  <si>
    <t>0,7*0,5*26,2</t>
  </si>
  <si>
    <t>462512161</t>
  </si>
  <si>
    <t>Zához z lomového kamene záhozového hmotnost kamenů do 200 kg bez výplně</t>
  </si>
  <si>
    <t>1438364829</t>
  </si>
  <si>
    <t>Zához z lomového kamene neupraveného provedený ze břehu nebo z lešení, do sucha nebo do vody záhozového, hmotnost jednotlivých kamenů do 200 kg bez výplně mezer</t>
  </si>
  <si>
    <t>původní lomový kámen z opěrné zdi</t>
  </si>
  <si>
    <t>6,17</t>
  </si>
  <si>
    <t>nový lomový kámen</t>
  </si>
  <si>
    <t>962022591</t>
  </si>
  <si>
    <t>Bourání zdiva nadzákladového kamenného na sucho přes 1 m3</t>
  </si>
  <si>
    <t>-1311971210</t>
  </si>
  <si>
    <t>bourání opěrné zdi z kamene</t>
  </si>
  <si>
    <t>0,5*0,7*26,2</t>
  </si>
  <si>
    <t>997221151</t>
  </si>
  <si>
    <t>Vodorovná doprava suti z kusových materiálů stavebním kolečkem do 50 m</t>
  </si>
  <si>
    <t>277759010</t>
  </si>
  <si>
    <t>Vodorovná doprava suti stavebním kolečkem s naložením a se složením z kusových materiálů, na vzdálenost do 50 m</t>
  </si>
  <si>
    <t>lomový kámen z opěrné zdi - odvoz do 10 m ( 9,17 m3 - z toho 3 m3 budou použity do zdiva a 6,17 m3 do kamenného záhozu )</t>
  </si>
  <si>
    <t>20,633</t>
  </si>
  <si>
    <t>997221571</t>
  </si>
  <si>
    <t>Vodorovná doprava vybouraných hmot do 1 km</t>
  </si>
  <si>
    <t>-1007682510</t>
  </si>
  <si>
    <t>Vodorovná doprava vybouraných hmot bez naložení, ale se složením a s hrubým urovnáním na vzdálenost do 1 km</t>
  </si>
  <si>
    <t xml:space="preserve">demontované panely ze břehů </t>
  </si>
  <si>
    <t>37,414</t>
  </si>
  <si>
    <t>997221579</t>
  </si>
  <si>
    <t>Příplatek ZKD 1 km u vodorovné dopravy vybouraných hmot</t>
  </si>
  <si>
    <t>344473828</t>
  </si>
  <si>
    <t>Vodorovná doprava vybouraných hmot bez naložení, ale se složením a s hrubým urovnáním na vzdálenost Příplatek k ceně za každý další i započatý 1 km přes 1 km</t>
  </si>
  <si>
    <t>37,414*9 'Přepočtené koeficientem množství</t>
  </si>
  <si>
    <t>997231111</t>
  </si>
  <si>
    <t>Vodorovná doprava suti a vybouraných hmot do 1 km</t>
  </si>
  <si>
    <t>-1273391383</t>
  </si>
  <si>
    <t>Vodorovná doprava suti a vybouraných hmot s vyložením a hrubým urovnáním na vzdálenost do 1 km</t>
  </si>
  <si>
    <t>rozebrané oplocení na deponii obce</t>
  </si>
  <si>
    <t>5,34</t>
  </si>
  <si>
    <t>-2021324973</t>
  </si>
  <si>
    <t>SO 3 - Odtěžení sedimentu</t>
  </si>
  <si>
    <t>VRN - Vedlejší rozpočtové náklady</t>
  </si>
  <si>
    <t xml:space="preserve">    VRN4 - Inženýrská činnost</t>
  </si>
  <si>
    <t>122251103</t>
  </si>
  <si>
    <t>Odkopávky a prokopávky nezapažené v hornině třídy těžitelnosti I, skupiny 3 objem do 100 m3 strojně</t>
  </si>
  <si>
    <t>720967197</t>
  </si>
  <si>
    <t>Odkopávky a prokopávky nezapažené strojně v hornině třídy těžitelnosti I skupiny 3 přes 50 do 100 m3</t>
  </si>
  <si>
    <t>odtěžení sedimentu ze břehu</t>
  </si>
  <si>
    <t>99,41</t>
  </si>
  <si>
    <t>162451106</t>
  </si>
  <si>
    <t>Vodorovné přemístění do 2000 m výkopku/sypaniny z horniny třídy těžitelnosti I, skupiny 1 až 3</t>
  </si>
  <si>
    <t>668262928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</si>
  <si>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</si>
  <si>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odvoz sedimentu na mezideponii do cca 2 km, kde bude provedeno vzorkování + rozbor sedimentu</t>
  </si>
  <si>
    <t>938909311</t>
  </si>
  <si>
    <t>Čištění vozovek metením strojně podkladu nebo krytu betonového nebo živičného</t>
  </si>
  <si>
    <t>1008183373</t>
  </si>
  <si>
    <t>Čištění vozovek metením bláta, prachu nebo hlinitého nánosu s odklizením na hromady na vzdálenost do 20 m nebo naložením na dopravní prostředek strojně povrchu podkladu nebo krytu betonového nebo živičného</t>
  </si>
  <si>
    <t>3*80</t>
  </si>
  <si>
    <t>240*3 'Přepočtené koeficientem množství</t>
  </si>
  <si>
    <t>997221551</t>
  </si>
  <si>
    <t>Vodorovná doprava suti ze sypkých materiálů do 1 km</t>
  </si>
  <si>
    <t>673949242</t>
  </si>
  <si>
    <t>Vodorovná doprava suti bez naložení, ale se složením a s hrubým urovnáním ze sypkých materiálů, na vzdálenost do 1 km</t>
  </si>
  <si>
    <t>suť z čištěné komunikace</t>
  </si>
  <si>
    <t>14,4</t>
  </si>
  <si>
    <t>997221559</t>
  </si>
  <si>
    <t>Příplatek ZKD 1 km u vodorovné dopravy suti ze sypkých materiálů</t>
  </si>
  <si>
    <t>2041562859</t>
  </si>
  <si>
    <t>Vodorovná doprava suti bez naložení, ale se složením a s hrubým urovnáním Příplatek k ceně za každý další i započatý 1 km přes 1 km</t>
  </si>
  <si>
    <t>odvoz suti ( bláta ) z komunikace na mezideponii</t>
  </si>
  <si>
    <t>VRN</t>
  </si>
  <si>
    <t>Vedlejší rozpočtové náklady</t>
  </si>
  <si>
    <t>VRN4</t>
  </si>
  <si>
    <t>Inženýrská činnost</t>
  </si>
  <si>
    <t>04320300R</t>
  </si>
  <si>
    <t>Rozbory celkem - vzorkování + rozbor sedimentu akreditovanou laboratoří dle vyhl.257/2009 Sb., příl.1 + příl.6 část 2 + EOX v sušině</t>
  </si>
  <si>
    <t>kus</t>
  </si>
  <si>
    <t>1024</t>
  </si>
  <si>
    <t>1376259178</t>
  </si>
  <si>
    <t>SO 4 - Oprava shybky náhonu</t>
  </si>
  <si>
    <t xml:space="preserve">    8 - Trubní vedení</t>
  </si>
  <si>
    <t>132251701</t>
  </si>
  <si>
    <t>Hloubení rýh š do 800 mm v hornině třídy těžitelnosti I, skupiny 3 objem do 20 m3 pro LTM</t>
  </si>
  <si>
    <t>424248613</t>
  </si>
  <si>
    <t>Hloubení rýh šířky do 800 mm pro lesnicko-technické meliorace strojně zapažených i nezapažených, s urovnáním dna do předepsaného profilu a spádu v hornině třídy těžitelnosti I skupiny 3 do 20 m3</t>
  </si>
  <si>
    <t>výkop v korytě potoka s uložením vedle rýhy</t>
  </si>
  <si>
    <t>15*0,6*1</t>
  </si>
  <si>
    <t>174151101</t>
  </si>
  <si>
    <t>Zásyp jam, šachet rýh nebo kolem objektů sypaninou se zhutněním</t>
  </si>
  <si>
    <t>-1140916735</t>
  </si>
  <si>
    <t>Zásyp sypaninou z jakékoliv horniny strojně s uložením výkopku ve vrstvách se zhutněním jam, šachet, rýh nebo kolem objektů v těchto vykopávkách</t>
  </si>
  <si>
    <t>zpětný zásyp rýhy původním výkopkem</t>
  </si>
  <si>
    <t>Trubní vedení</t>
  </si>
  <si>
    <t>871224201</t>
  </si>
  <si>
    <t>Montáž kanalizačního potrubí z PE SDR11 otevřený výkop sklon do 20 % svařovaných na tupo D 63x5,8 mm</t>
  </si>
  <si>
    <t>m</t>
  </si>
  <si>
    <t>214412578</t>
  </si>
  <si>
    <t>Montáž kanalizačního potrubí z plastů z polyetylenu PE 100 svařovaných na tupo v otevřeném výkopu ve sklonu do 20 % SDR 11/PN16 D 63 x 5,8 mm</t>
  </si>
  <si>
    <t>původní potrubí PE 63</t>
  </si>
  <si>
    <t>nové potrubí PE 63</t>
  </si>
  <si>
    <t>28613382</t>
  </si>
  <si>
    <t>potrubí kanalizační tlakové PE100 SDR11 návin se signalizační vrstvou 63x5,8mm</t>
  </si>
  <si>
    <t>1584926340</t>
  </si>
  <si>
    <t>8*1,015 'Přepočtené koeficientem množství</t>
  </si>
  <si>
    <t>31951191</t>
  </si>
  <si>
    <t>spojka svěrná litinová s vnějším závitem pro PE trubku 2"x63mm</t>
  </si>
  <si>
    <t>301357896</t>
  </si>
  <si>
    <t>89500000R</t>
  </si>
  <si>
    <t>Rozpojení potrubí PE 63 mm - přeříznutí</t>
  </si>
  <si>
    <t>946099355</t>
  </si>
  <si>
    <t>VON - Vedlejší a ostatní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</si>
  <si>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</si>
  <si>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</si>
  <si>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</si>
  <si>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</si>
  <si>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</si>
  <si>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</si>
  <si>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012103000</t>
  </si>
  <si>
    <t>Geodetické práce před výstavbou</t>
  </si>
  <si>
    <t>2070847106</t>
  </si>
  <si>
    <t>013254000</t>
  </si>
  <si>
    <t>Dokumentace skutečného provedení stavby</t>
  </si>
  <si>
    <t>-1019728941</t>
  </si>
  <si>
    <t>VRN3</t>
  </si>
  <si>
    <t>Zařízení staveniště</t>
  </si>
  <si>
    <t>030001000</t>
  </si>
  <si>
    <t>-2028662913</t>
  </si>
  <si>
    <t>0345000R1</t>
  </si>
  <si>
    <t>Výstražná tabule BOZP dle plánu BOZP</t>
  </si>
  <si>
    <t>-1250391490</t>
  </si>
  <si>
    <t>0345000R2</t>
  </si>
  <si>
    <t>Výstražná tabule "POZOR, OCHRANNÉ PÁSMO VYSOKÉHO NAPĚTÍ - VZDUŠNÉ VEDENÍ"</t>
  </si>
  <si>
    <t>-1728399399</t>
  </si>
  <si>
    <t>042503000</t>
  </si>
  <si>
    <t>Plán BOZP na staveništi</t>
  </si>
  <si>
    <t>-2096230292</t>
  </si>
  <si>
    <t>plán BOZP dle použité mechanizace</t>
  </si>
  <si>
    <t>04260300R</t>
  </si>
  <si>
    <t>Havarijní a povodňový plán stavby včetně schválení</t>
  </si>
  <si>
    <t>-2014072015</t>
  </si>
  <si>
    <t>043154000</t>
  </si>
  <si>
    <t>Zkoušky hutnicí</t>
  </si>
  <si>
    <t>1600853883</t>
  </si>
  <si>
    <t>VRN7</t>
  </si>
  <si>
    <t>Provozní vlivy</t>
  </si>
  <si>
    <t>070001000</t>
  </si>
  <si>
    <t>-1409164512</t>
  </si>
  <si>
    <t>075103000</t>
  </si>
  <si>
    <t xml:space="preserve">Ochranná pásma elektrického vedení - Příplatek za práci pod VN 22kV </t>
  </si>
  <si>
    <t>CS ÚRS 2020 01</t>
  </si>
  <si>
    <t>-709222534</t>
  </si>
  <si>
    <t>Ochranná pásma elektrického vedení - Příplatek za práci pod VN 22kV</t>
  </si>
  <si>
    <t>VRN9</t>
  </si>
  <si>
    <t>Ostatní náklady</t>
  </si>
  <si>
    <t>090001000</t>
  </si>
  <si>
    <t>1168019861</t>
  </si>
  <si>
    <t>dopravní značení pro potřeby stavby</t>
  </si>
  <si>
    <t>vytýčení podzemních IS</t>
  </si>
  <si>
    <t>fotodokumentace průběhu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</si>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</sst>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0" borderId="0" xfId="0"/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5" t="s">
        <v>14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24"/>
      <c r="AQ5" s="24"/>
      <c r="AR5" s="22"/>
      <c r="BE5" s="34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7" t="s">
        <v>17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24"/>
      <c r="AQ6" s="24"/>
      <c r="AR6" s="22"/>
      <c r="BE6" s="34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4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4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3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43"/>
      <c r="BS13" s="19" t="s">
        <v>6</v>
      </c>
    </row>
    <row r="14" spans="1:74" ht="12.75">
      <c r="B14" s="23"/>
      <c r="C14" s="24"/>
      <c r="D14" s="24"/>
      <c r="E14" s="348" t="s">
        <v>30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4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3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4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43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3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43"/>
      <c r="BS20" s="19" t="s">
        <v>33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3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3"/>
    </row>
    <row r="23" spans="1:71" s="1" customFormat="1" ht="47.25" customHeight="1">
      <c r="B23" s="23"/>
      <c r="C23" s="24"/>
      <c r="D23" s="24"/>
      <c r="E23" s="350" t="s">
        <v>37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24"/>
      <c r="AP23" s="24"/>
      <c r="AQ23" s="24"/>
      <c r="AR23" s="22"/>
      <c r="BE23" s="34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3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1">
        <f>ROUND(AG54,2)</f>
        <v>0</v>
      </c>
      <c r="AL26" s="352"/>
      <c r="AM26" s="352"/>
      <c r="AN26" s="352"/>
      <c r="AO26" s="352"/>
      <c r="AP26" s="38"/>
      <c r="AQ26" s="38"/>
      <c r="AR26" s="41"/>
      <c r="BE26" s="34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3" t="s">
        <v>39</v>
      </c>
      <c r="M28" s="353"/>
      <c r="N28" s="353"/>
      <c r="O28" s="353"/>
      <c r="P28" s="353"/>
      <c r="Q28" s="38"/>
      <c r="R28" s="38"/>
      <c r="S28" s="38"/>
      <c r="T28" s="38"/>
      <c r="U28" s="38"/>
      <c r="V28" s="38"/>
      <c r="W28" s="353" t="s">
        <v>40</v>
      </c>
      <c r="X28" s="353"/>
      <c r="Y28" s="353"/>
      <c r="Z28" s="353"/>
      <c r="AA28" s="353"/>
      <c r="AB28" s="353"/>
      <c r="AC28" s="353"/>
      <c r="AD28" s="353"/>
      <c r="AE28" s="353"/>
      <c r="AF28" s="38"/>
      <c r="AG28" s="38"/>
      <c r="AH28" s="38"/>
      <c r="AI28" s="38"/>
      <c r="AJ28" s="38"/>
      <c r="AK28" s="353" t="s">
        <v>41</v>
      </c>
      <c r="AL28" s="353"/>
      <c r="AM28" s="353"/>
      <c r="AN28" s="353"/>
      <c r="AO28" s="353"/>
      <c r="AP28" s="38"/>
      <c r="AQ28" s="38"/>
      <c r="AR28" s="41"/>
      <c r="BE28" s="343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37">
        <v>0.21</v>
      </c>
      <c r="M29" s="336"/>
      <c r="N29" s="336"/>
      <c r="O29" s="336"/>
      <c r="P29" s="336"/>
      <c r="Q29" s="43"/>
      <c r="R29" s="43"/>
      <c r="S29" s="43"/>
      <c r="T29" s="43"/>
      <c r="U29" s="43"/>
      <c r="V29" s="43"/>
      <c r="W29" s="335">
        <f>ROUND(AZ54, 2)</f>
        <v>0</v>
      </c>
      <c r="X29" s="336"/>
      <c r="Y29" s="336"/>
      <c r="Z29" s="336"/>
      <c r="AA29" s="336"/>
      <c r="AB29" s="336"/>
      <c r="AC29" s="336"/>
      <c r="AD29" s="336"/>
      <c r="AE29" s="336"/>
      <c r="AF29" s="43"/>
      <c r="AG29" s="43"/>
      <c r="AH29" s="43"/>
      <c r="AI29" s="43"/>
      <c r="AJ29" s="43"/>
      <c r="AK29" s="335">
        <f>ROUND(AV54, 2)</f>
        <v>0</v>
      </c>
      <c r="AL29" s="336"/>
      <c r="AM29" s="336"/>
      <c r="AN29" s="336"/>
      <c r="AO29" s="336"/>
      <c r="AP29" s="43"/>
      <c r="AQ29" s="43"/>
      <c r="AR29" s="44"/>
      <c r="BE29" s="344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37">
        <v>0.15</v>
      </c>
      <c r="M30" s="336"/>
      <c r="N30" s="336"/>
      <c r="O30" s="336"/>
      <c r="P30" s="336"/>
      <c r="Q30" s="43"/>
      <c r="R30" s="43"/>
      <c r="S30" s="43"/>
      <c r="T30" s="43"/>
      <c r="U30" s="43"/>
      <c r="V30" s="43"/>
      <c r="W30" s="335">
        <f>ROUND(BA54, 2)</f>
        <v>0</v>
      </c>
      <c r="X30" s="336"/>
      <c r="Y30" s="336"/>
      <c r="Z30" s="336"/>
      <c r="AA30" s="336"/>
      <c r="AB30" s="336"/>
      <c r="AC30" s="336"/>
      <c r="AD30" s="336"/>
      <c r="AE30" s="336"/>
      <c r="AF30" s="43"/>
      <c r="AG30" s="43"/>
      <c r="AH30" s="43"/>
      <c r="AI30" s="43"/>
      <c r="AJ30" s="43"/>
      <c r="AK30" s="335">
        <f>ROUND(AW54, 2)</f>
        <v>0</v>
      </c>
      <c r="AL30" s="336"/>
      <c r="AM30" s="336"/>
      <c r="AN30" s="336"/>
      <c r="AO30" s="336"/>
      <c r="AP30" s="43"/>
      <c r="AQ30" s="43"/>
      <c r="AR30" s="44"/>
      <c r="BE30" s="344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37">
        <v>0.21</v>
      </c>
      <c r="M31" s="336"/>
      <c r="N31" s="336"/>
      <c r="O31" s="336"/>
      <c r="P31" s="336"/>
      <c r="Q31" s="43"/>
      <c r="R31" s="43"/>
      <c r="S31" s="43"/>
      <c r="T31" s="43"/>
      <c r="U31" s="43"/>
      <c r="V31" s="43"/>
      <c r="W31" s="335">
        <f>ROUND(BB54, 2)</f>
        <v>0</v>
      </c>
      <c r="X31" s="336"/>
      <c r="Y31" s="336"/>
      <c r="Z31" s="336"/>
      <c r="AA31" s="336"/>
      <c r="AB31" s="336"/>
      <c r="AC31" s="336"/>
      <c r="AD31" s="336"/>
      <c r="AE31" s="336"/>
      <c r="AF31" s="43"/>
      <c r="AG31" s="43"/>
      <c r="AH31" s="43"/>
      <c r="AI31" s="43"/>
      <c r="AJ31" s="43"/>
      <c r="AK31" s="335">
        <v>0</v>
      </c>
      <c r="AL31" s="336"/>
      <c r="AM31" s="336"/>
      <c r="AN31" s="336"/>
      <c r="AO31" s="336"/>
      <c r="AP31" s="43"/>
      <c r="AQ31" s="43"/>
      <c r="AR31" s="44"/>
      <c r="BE31" s="344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37">
        <v>0.15</v>
      </c>
      <c r="M32" s="336"/>
      <c r="N32" s="336"/>
      <c r="O32" s="336"/>
      <c r="P32" s="336"/>
      <c r="Q32" s="43"/>
      <c r="R32" s="43"/>
      <c r="S32" s="43"/>
      <c r="T32" s="43"/>
      <c r="U32" s="43"/>
      <c r="V32" s="43"/>
      <c r="W32" s="335">
        <f>ROUND(BC54, 2)</f>
        <v>0</v>
      </c>
      <c r="X32" s="336"/>
      <c r="Y32" s="336"/>
      <c r="Z32" s="336"/>
      <c r="AA32" s="336"/>
      <c r="AB32" s="336"/>
      <c r="AC32" s="336"/>
      <c r="AD32" s="336"/>
      <c r="AE32" s="336"/>
      <c r="AF32" s="43"/>
      <c r="AG32" s="43"/>
      <c r="AH32" s="43"/>
      <c r="AI32" s="43"/>
      <c r="AJ32" s="43"/>
      <c r="AK32" s="335">
        <v>0</v>
      </c>
      <c r="AL32" s="336"/>
      <c r="AM32" s="336"/>
      <c r="AN32" s="336"/>
      <c r="AO32" s="336"/>
      <c r="AP32" s="43"/>
      <c r="AQ32" s="43"/>
      <c r="AR32" s="44"/>
      <c r="BE32" s="344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37">
        <v>0</v>
      </c>
      <c r="M33" s="336"/>
      <c r="N33" s="336"/>
      <c r="O33" s="336"/>
      <c r="P33" s="336"/>
      <c r="Q33" s="43"/>
      <c r="R33" s="43"/>
      <c r="S33" s="43"/>
      <c r="T33" s="43"/>
      <c r="U33" s="43"/>
      <c r="V33" s="43"/>
      <c r="W33" s="335">
        <f>ROUND(BD54, 2)</f>
        <v>0</v>
      </c>
      <c r="X33" s="336"/>
      <c r="Y33" s="336"/>
      <c r="Z33" s="336"/>
      <c r="AA33" s="336"/>
      <c r="AB33" s="336"/>
      <c r="AC33" s="336"/>
      <c r="AD33" s="336"/>
      <c r="AE33" s="336"/>
      <c r="AF33" s="43"/>
      <c r="AG33" s="43"/>
      <c r="AH33" s="43"/>
      <c r="AI33" s="43"/>
      <c r="AJ33" s="43"/>
      <c r="AK33" s="335">
        <v>0</v>
      </c>
      <c r="AL33" s="336"/>
      <c r="AM33" s="336"/>
      <c r="AN33" s="336"/>
      <c r="AO33" s="336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41" t="s">
        <v>50</v>
      </c>
      <c r="Y35" s="339"/>
      <c r="Z35" s="339"/>
      <c r="AA35" s="339"/>
      <c r="AB35" s="339"/>
      <c r="AC35" s="47"/>
      <c r="AD35" s="47"/>
      <c r="AE35" s="47"/>
      <c r="AF35" s="47"/>
      <c r="AG35" s="47"/>
      <c r="AH35" s="47"/>
      <c r="AI35" s="47"/>
      <c r="AJ35" s="47"/>
      <c r="AK35" s="338">
        <f>SUM(AK26:AK33)</f>
        <v>0</v>
      </c>
      <c r="AL35" s="339"/>
      <c r="AM35" s="339"/>
      <c r="AN35" s="339"/>
      <c r="AO35" s="34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7/2021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3" t="str">
        <f>K6</f>
        <v>MVN Žíželice, p.č.91/1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Žíželice, p.č.91/1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65" t="str">
        <f>IF(AN8= "","",AN8)</f>
        <v>4. 2. 2021</v>
      </c>
      <c r="AN47" s="365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Žíželice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66" t="str">
        <f>IF(E17="","",E17)</f>
        <v>Ing.Jiří Kubelka, Třeskonice</v>
      </c>
      <c r="AN49" s="367"/>
      <c r="AO49" s="367"/>
      <c r="AP49" s="367"/>
      <c r="AQ49" s="38"/>
      <c r="AR49" s="41"/>
      <c r="AS49" s="368" t="s">
        <v>52</v>
      </c>
      <c r="AT49" s="369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66" t="str">
        <f>IF(E20="","",E20)</f>
        <v xml:space="preserve"> </v>
      </c>
      <c r="AN50" s="367"/>
      <c r="AO50" s="367"/>
      <c r="AP50" s="367"/>
      <c r="AQ50" s="38"/>
      <c r="AR50" s="41"/>
      <c r="AS50" s="370"/>
      <c r="AT50" s="371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72"/>
      <c r="AT51" s="373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7" t="s">
        <v>53</v>
      </c>
      <c r="D52" s="358"/>
      <c r="E52" s="358"/>
      <c r="F52" s="358"/>
      <c r="G52" s="358"/>
      <c r="H52" s="68"/>
      <c r="I52" s="360" t="s">
        <v>54</v>
      </c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9" t="s">
        <v>55</v>
      </c>
      <c r="AH52" s="358"/>
      <c r="AI52" s="358"/>
      <c r="AJ52" s="358"/>
      <c r="AK52" s="358"/>
      <c r="AL52" s="358"/>
      <c r="AM52" s="358"/>
      <c r="AN52" s="360" t="s">
        <v>56</v>
      </c>
      <c r="AO52" s="358"/>
      <c r="AP52" s="358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1">
        <f>ROUND(SUM(AG55:AG59),2)</f>
        <v>0</v>
      </c>
      <c r="AH54" s="361"/>
      <c r="AI54" s="361"/>
      <c r="AJ54" s="361"/>
      <c r="AK54" s="361"/>
      <c r="AL54" s="361"/>
      <c r="AM54" s="361"/>
      <c r="AN54" s="362">
        <f t="shared" ref="AN54:AN59" si="0">SUM(AG54,AT54)</f>
        <v>0</v>
      </c>
      <c r="AO54" s="362"/>
      <c r="AP54" s="362"/>
      <c r="AQ54" s="80" t="s">
        <v>19</v>
      </c>
      <c r="AR54" s="81"/>
      <c r="AS54" s="82">
        <f>ROUND(SUM(AS55:AS59),2)</f>
        <v>0</v>
      </c>
      <c r="AT54" s="83">
        <f t="shared" ref="AT54:AT59" si="1">ROUND(SUM(AV54:AW54),2)</f>
        <v>0</v>
      </c>
      <c r="AU54" s="84">
        <f>ROUND(SUM(AU55:AU59),5)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ROUND(SUM(AZ55:AZ59),2)</f>
        <v>0</v>
      </c>
      <c r="BA54" s="83">
        <f>ROUND(SUM(BA55:BA59),2)</f>
        <v>0</v>
      </c>
      <c r="BB54" s="83">
        <f>ROUND(SUM(BB55:BB59),2)</f>
        <v>0</v>
      </c>
      <c r="BC54" s="83">
        <f>ROUND(SUM(BC55:BC59),2)</f>
        <v>0</v>
      </c>
      <c r="BD54" s="85">
        <f>ROUND(SUM(BD55:BD59),2)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16.5" customHeight="1">
      <c r="A55" s="88" t="s">
        <v>76</v>
      </c>
      <c r="B55" s="89"/>
      <c r="C55" s="90"/>
      <c r="D55" s="356" t="s">
        <v>77</v>
      </c>
      <c r="E55" s="356"/>
      <c r="F55" s="356"/>
      <c r="G55" s="356"/>
      <c r="H55" s="356"/>
      <c r="I55" s="91"/>
      <c r="J55" s="356" t="s">
        <v>78</v>
      </c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4">
        <f>'SO 1 - Oprava výpusti'!J30</f>
        <v>0</v>
      </c>
      <c r="AH55" s="355"/>
      <c r="AI55" s="355"/>
      <c r="AJ55" s="355"/>
      <c r="AK55" s="355"/>
      <c r="AL55" s="355"/>
      <c r="AM55" s="355"/>
      <c r="AN55" s="354">
        <f t="shared" si="0"/>
        <v>0</v>
      </c>
      <c r="AO55" s="355"/>
      <c r="AP55" s="355"/>
      <c r="AQ55" s="92" t="s">
        <v>79</v>
      </c>
      <c r="AR55" s="93"/>
      <c r="AS55" s="94">
        <v>0</v>
      </c>
      <c r="AT55" s="95">
        <f t="shared" si="1"/>
        <v>0</v>
      </c>
      <c r="AU55" s="96">
        <f>'SO 1 - Oprava výpusti'!P90</f>
        <v>0</v>
      </c>
      <c r="AV55" s="95">
        <f>'SO 1 - Oprava výpusti'!J33</f>
        <v>0</v>
      </c>
      <c r="AW55" s="95">
        <f>'SO 1 - Oprava výpusti'!J34</f>
        <v>0</v>
      </c>
      <c r="AX55" s="95">
        <f>'SO 1 - Oprava výpusti'!J35</f>
        <v>0</v>
      </c>
      <c r="AY55" s="95">
        <f>'SO 1 - Oprava výpusti'!J36</f>
        <v>0</v>
      </c>
      <c r="AZ55" s="95">
        <f>'SO 1 - Oprava výpusti'!F33</f>
        <v>0</v>
      </c>
      <c r="BA55" s="95">
        <f>'SO 1 - Oprava výpusti'!F34</f>
        <v>0</v>
      </c>
      <c r="BB55" s="95">
        <f>'SO 1 - Oprava výpusti'!F35</f>
        <v>0</v>
      </c>
      <c r="BC55" s="95">
        <f>'SO 1 - Oprava výpusti'!F36</f>
        <v>0</v>
      </c>
      <c r="BD55" s="97">
        <f>'SO 1 - Oprava výpusti'!F37</f>
        <v>0</v>
      </c>
      <c r="BT55" s="98" t="s">
        <v>80</v>
      </c>
      <c r="BV55" s="98" t="s">
        <v>74</v>
      </c>
      <c r="BW55" s="98" t="s">
        <v>81</v>
      </c>
      <c r="BX55" s="98" t="s">
        <v>5</v>
      </c>
      <c r="CL55" s="98" t="s">
        <v>19</v>
      </c>
      <c r="CM55" s="98" t="s">
        <v>82</v>
      </c>
    </row>
    <row r="56" spans="1:91" s="7" customFormat="1" ht="16.5" customHeight="1">
      <c r="A56" s="88" t="s">
        <v>76</v>
      </c>
      <c r="B56" s="89"/>
      <c r="C56" s="90"/>
      <c r="D56" s="356" t="s">
        <v>83</v>
      </c>
      <c r="E56" s="356"/>
      <c r="F56" s="356"/>
      <c r="G56" s="356"/>
      <c r="H56" s="356"/>
      <c r="I56" s="91"/>
      <c r="J56" s="356" t="s">
        <v>84</v>
      </c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4">
        <f>'SO 2 - Oprava břehu'!J30</f>
        <v>0</v>
      </c>
      <c r="AH56" s="355"/>
      <c r="AI56" s="355"/>
      <c r="AJ56" s="355"/>
      <c r="AK56" s="355"/>
      <c r="AL56" s="355"/>
      <c r="AM56" s="355"/>
      <c r="AN56" s="354">
        <f t="shared" si="0"/>
        <v>0</v>
      </c>
      <c r="AO56" s="355"/>
      <c r="AP56" s="355"/>
      <c r="AQ56" s="92" t="s">
        <v>79</v>
      </c>
      <c r="AR56" s="93"/>
      <c r="AS56" s="94">
        <v>0</v>
      </c>
      <c r="AT56" s="95">
        <f t="shared" si="1"/>
        <v>0</v>
      </c>
      <c r="AU56" s="96">
        <f>'SO 2 - Oprava břehu'!P87</f>
        <v>0</v>
      </c>
      <c r="AV56" s="95">
        <f>'SO 2 - Oprava břehu'!J33</f>
        <v>0</v>
      </c>
      <c r="AW56" s="95">
        <f>'SO 2 - Oprava břehu'!J34</f>
        <v>0</v>
      </c>
      <c r="AX56" s="95">
        <f>'SO 2 - Oprava břehu'!J35</f>
        <v>0</v>
      </c>
      <c r="AY56" s="95">
        <f>'SO 2 - Oprava břehu'!J36</f>
        <v>0</v>
      </c>
      <c r="AZ56" s="95">
        <f>'SO 2 - Oprava břehu'!F33</f>
        <v>0</v>
      </c>
      <c r="BA56" s="95">
        <f>'SO 2 - Oprava břehu'!F34</f>
        <v>0</v>
      </c>
      <c r="BB56" s="95">
        <f>'SO 2 - Oprava břehu'!F35</f>
        <v>0</v>
      </c>
      <c r="BC56" s="95">
        <f>'SO 2 - Oprava břehu'!F36</f>
        <v>0</v>
      </c>
      <c r="BD56" s="97">
        <f>'SO 2 - Oprava břehu'!F37</f>
        <v>0</v>
      </c>
      <c r="BT56" s="98" t="s">
        <v>80</v>
      </c>
      <c r="BV56" s="98" t="s">
        <v>74</v>
      </c>
      <c r="BW56" s="98" t="s">
        <v>85</v>
      </c>
      <c r="BX56" s="98" t="s">
        <v>5</v>
      </c>
      <c r="CL56" s="98" t="s">
        <v>19</v>
      </c>
      <c r="CM56" s="98" t="s">
        <v>82</v>
      </c>
    </row>
    <row r="57" spans="1:91" s="7" customFormat="1" ht="16.5" customHeight="1">
      <c r="A57" s="88" t="s">
        <v>76</v>
      </c>
      <c r="B57" s="89"/>
      <c r="C57" s="90"/>
      <c r="D57" s="356" t="s">
        <v>86</v>
      </c>
      <c r="E57" s="356"/>
      <c r="F57" s="356"/>
      <c r="G57" s="356"/>
      <c r="H57" s="356"/>
      <c r="I57" s="91"/>
      <c r="J57" s="356" t="s">
        <v>87</v>
      </c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4">
        <f>'SO 3 - Odtěžení sedimentu'!J30</f>
        <v>0</v>
      </c>
      <c r="AH57" s="355"/>
      <c r="AI57" s="355"/>
      <c r="AJ57" s="355"/>
      <c r="AK57" s="355"/>
      <c r="AL57" s="355"/>
      <c r="AM57" s="355"/>
      <c r="AN57" s="354">
        <f t="shared" si="0"/>
        <v>0</v>
      </c>
      <c r="AO57" s="355"/>
      <c r="AP57" s="355"/>
      <c r="AQ57" s="92" t="s">
        <v>79</v>
      </c>
      <c r="AR57" s="93"/>
      <c r="AS57" s="94">
        <v>0</v>
      </c>
      <c r="AT57" s="95">
        <f t="shared" si="1"/>
        <v>0</v>
      </c>
      <c r="AU57" s="96">
        <f>'SO 3 - Odtěžení sedimentu'!P85</f>
        <v>0</v>
      </c>
      <c r="AV57" s="95">
        <f>'SO 3 - Odtěžení sedimentu'!J33</f>
        <v>0</v>
      </c>
      <c r="AW57" s="95">
        <f>'SO 3 - Odtěžení sedimentu'!J34</f>
        <v>0</v>
      </c>
      <c r="AX57" s="95">
        <f>'SO 3 - Odtěžení sedimentu'!J35</f>
        <v>0</v>
      </c>
      <c r="AY57" s="95">
        <f>'SO 3 - Odtěžení sedimentu'!J36</f>
        <v>0</v>
      </c>
      <c r="AZ57" s="95">
        <f>'SO 3 - Odtěžení sedimentu'!F33</f>
        <v>0</v>
      </c>
      <c r="BA57" s="95">
        <f>'SO 3 - Odtěžení sedimentu'!F34</f>
        <v>0</v>
      </c>
      <c r="BB57" s="95">
        <f>'SO 3 - Odtěžení sedimentu'!F35</f>
        <v>0</v>
      </c>
      <c r="BC57" s="95">
        <f>'SO 3 - Odtěžení sedimentu'!F36</f>
        <v>0</v>
      </c>
      <c r="BD57" s="97">
        <f>'SO 3 - Odtěžení sedimentu'!F37</f>
        <v>0</v>
      </c>
      <c r="BT57" s="98" t="s">
        <v>80</v>
      </c>
      <c r="BV57" s="98" t="s">
        <v>74</v>
      </c>
      <c r="BW57" s="98" t="s">
        <v>88</v>
      </c>
      <c r="BX57" s="98" t="s">
        <v>5</v>
      </c>
      <c r="CL57" s="98" t="s">
        <v>19</v>
      </c>
      <c r="CM57" s="98" t="s">
        <v>82</v>
      </c>
    </row>
    <row r="58" spans="1:91" s="7" customFormat="1" ht="16.5" customHeight="1">
      <c r="A58" s="88" t="s">
        <v>76</v>
      </c>
      <c r="B58" s="89"/>
      <c r="C58" s="90"/>
      <c r="D58" s="356" t="s">
        <v>89</v>
      </c>
      <c r="E58" s="356"/>
      <c r="F58" s="356"/>
      <c r="G58" s="356"/>
      <c r="H58" s="356"/>
      <c r="I58" s="91"/>
      <c r="J58" s="356" t="s">
        <v>90</v>
      </c>
      <c r="K58" s="356"/>
      <c r="L58" s="356"/>
      <c r="M58" s="356"/>
      <c r="N58" s="356"/>
      <c r="O58" s="356"/>
      <c r="P58" s="356"/>
      <c r="Q58" s="356"/>
      <c r="R58" s="356"/>
      <c r="S58" s="356"/>
      <c r="T58" s="356"/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54">
        <f>'SO 4 - Oprava shybky náhonu'!J30</f>
        <v>0</v>
      </c>
      <c r="AH58" s="355"/>
      <c r="AI58" s="355"/>
      <c r="AJ58" s="355"/>
      <c r="AK58" s="355"/>
      <c r="AL58" s="355"/>
      <c r="AM58" s="355"/>
      <c r="AN58" s="354">
        <f t="shared" si="0"/>
        <v>0</v>
      </c>
      <c r="AO58" s="355"/>
      <c r="AP58" s="355"/>
      <c r="AQ58" s="92" t="s">
        <v>79</v>
      </c>
      <c r="AR58" s="93"/>
      <c r="AS58" s="94">
        <v>0</v>
      </c>
      <c r="AT58" s="95">
        <f t="shared" si="1"/>
        <v>0</v>
      </c>
      <c r="AU58" s="96">
        <f>'SO 4 - Oprava shybky náhonu'!P82</f>
        <v>0</v>
      </c>
      <c r="AV58" s="95">
        <f>'SO 4 - Oprava shybky náhonu'!J33</f>
        <v>0</v>
      </c>
      <c r="AW58" s="95">
        <f>'SO 4 - Oprava shybky náhonu'!J34</f>
        <v>0</v>
      </c>
      <c r="AX58" s="95">
        <f>'SO 4 - Oprava shybky náhonu'!J35</f>
        <v>0</v>
      </c>
      <c r="AY58" s="95">
        <f>'SO 4 - Oprava shybky náhonu'!J36</f>
        <v>0</v>
      </c>
      <c r="AZ58" s="95">
        <f>'SO 4 - Oprava shybky náhonu'!F33</f>
        <v>0</v>
      </c>
      <c r="BA58" s="95">
        <f>'SO 4 - Oprava shybky náhonu'!F34</f>
        <v>0</v>
      </c>
      <c r="BB58" s="95">
        <f>'SO 4 - Oprava shybky náhonu'!F35</f>
        <v>0</v>
      </c>
      <c r="BC58" s="95">
        <f>'SO 4 - Oprava shybky náhonu'!F36</f>
        <v>0</v>
      </c>
      <c r="BD58" s="97">
        <f>'SO 4 - Oprava shybky náhonu'!F37</f>
        <v>0</v>
      </c>
      <c r="BT58" s="98" t="s">
        <v>80</v>
      </c>
      <c r="BV58" s="98" t="s">
        <v>74</v>
      </c>
      <c r="BW58" s="98" t="s">
        <v>91</v>
      </c>
      <c r="BX58" s="98" t="s">
        <v>5</v>
      </c>
      <c r="CL58" s="98" t="s">
        <v>19</v>
      </c>
      <c r="CM58" s="98" t="s">
        <v>82</v>
      </c>
    </row>
    <row r="59" spans="1:91" s="7" customFormat="1" ht="16.5" customHeight="1">
      <c r="A59" s="88" t="s">
        <v>76</v>
      </c>
      <c r="B59" s="89"/>
      <c r="C59" s="90"/>
      <c r="D59" s="356" t="s">
        <v>92</v>
      </c>
      <c r="E59" s="356"/>
      <c r="F59" s="356"/>
      <c r="G59" s="356"/>
      <c r="H59" s="356"/>
      <c r="I59" s="91"/>
      <c r="J59" s="356" t="s">
        <v>93</v>
      </c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4">
        <f>'VON - Vedlejší a ostatní ...'!J30</f>
        <v>0</v>
      </c>
      <c r="AH59" s="355"/>
      <c r="AI59" s="355"/>
      <c r="AJ59" s="355"/>
      <c r="AK59" s="355"/>
      <c r="AL59" s="355"/>
      <c r="AM59" s="355"/>
      <c r="AN59" s="354">
        <f t="shared" si="0"/>
        <v>0</v>
      </c>
      <c r="AO59" s="355"/>
      <c r="AP59" s="355"/>
      <c r="AQ59" s="92" t="s">
        <v>92</v>
      </c>
      <c r="AR59" s="93"/>
      <c r="AS59" s="99">
        <v>0</v>
      </c>
      <c r="AT59" s="100">
        <f t="shared" si="1"/>
        <v>0</v>
      </c>
      <c r="AU59" s="101">
        <f>'VON - Vedlejší a ostatní ...'!P85</f>
        <v>0</v>
      </c>
      <c r="AV59" s="100">
        <f>'VON - Vedlejší a ostatní ...'!J33</f>
        <v>0</v>
      </c>
      <c r="AW59" s="100">
        <f>'VON - Vedlejší a ostatní ...'!J34</f>
        <v>0</v>
      </c>
      <c r="AX59" s="100">
        <f>'VON - Vedlejší a ostatní ...'!J35</f>
        <v>0</v>
      </c>
      <c r="AY59" s="100">
        <f>'VON - Vedlejší a ostatní ...'!J36</f>
        <v>0</v>
      </c>
      <c r="AZ59" s="100">
        <f>'VON - Vedlejší a ostatní ...'!F33</f>
        <v>0</v>
      </c>
      <c r="BA59" s="100">
        <f>'VON - Vedlejší a ostatní ...'!F34</f>
        <v>0</v>
      </c>
      <c r="BB59" s="100">
        <f>'VON - Vedlejší a ostatní ...'!F35</f>
        <v>0</v>
      </c>
      <c r="BC59" s="100">
        <f>'VON - Vedlejší a ostatní ...'!F36</f>
        <v>0</v>
      </c>
      <c r="BD59" s="102">
        <f>'VON - Vedlejší a ostatní ...'!F37</f>
        <v>0</v>
      </c>
      <c r="BT59" s="98" t="s">
        <v>80</v>
      </c>
      <c r="BV59" s="98" t="s">
        <v>74</v>
      </c>
      <c r="BW59" s="98" t="s">
        <v>94</v>
      </c>
      <c r="BX59" s="98" t="s">
        <v>5</v>
      </c>
      <c r="CL59" s="98" t="s">
        <v>19</v>
      </c>
      <c r="CM59" s="98" t="s">
        <v>82</v>
      </c>
    </row>
    <row r="60" spans="1:91" s="2" customFormat="1" ht="30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91" s="2" customFormat="1" ht="6.95" customHeight="1">
      <c r="A61" s="36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</sheetData>
  <sheetProtection algorithmName="SHA-512" hashValue="m5LidWuAIVNVnW4oNbCnFamvuMrAt/yncAY+7moSVBLQI6UF+JYW2WjWT1S0tjXFIbvKqbALrku37TH4mxwURw==" saltValue="Rmwn8Ies56hyT4ym5xyO/JxgsTjK+xFw7LvPZnPYGC8h84sv7Plzr0/UZeuOjPKF+TRW/ymPAlZKTnd1nWym+Q==" spinCount="100000" sheet="1" objects="1" scenarios="1" formatColumns="0" formatRows="0"/>
  <mergeCells count="58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AK30:AO30"/>
    <mergeCell ref="L30:P30"/>
    <mergeCell ref="W30:AE30"/>
    <mergeCell ref="L31:P31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1 - Oprava výpusti'!C2" display="/"/>
    <hyperlink ref="A56" location="'SO 2 - Oprava břehu'!C2" display="/"/>
    <hyperlink ref="A57" location="'SO 3 - Odtěžení sedimentu'!C2" display="/"/>
    <hyperlink ref="A58" location="'SO 4 - Oprava shybky náhonu'!C2" display="/"/>
    <hyperlink ref="A59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9" t="s">
        <v>81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7" t="str">
        <f>'Rekapitulace stavby'!K6</f>
        <v>MVN Žíželice, p.č.91/1</v>
      </c>
      <c r="F7" s="378"/>
      <c r="G7" s="378"/>
      <c r="H7" s="378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9" t="s">
        <v>97</v>
      </c>
      <c r="F9" s="380"/>
      <c r="G9" s="380"/>
      <c r="H9" s="380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4. 2. 2021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1" t="str">
        <f>'Rekapitulace stavby'!E14</f>
        <v>Vyplň údaj</v>
      </c>
      <c r="F18" s="382"/>
      <c r="G18" s="382"/>
      <c r="H18" s="382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3" t="s">
        <v>19</v>
      </c>
      <c r="F27" s="383"/>
      <c r="G27" s="383"/>
      <c r="H27" s="38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ROUND(J90,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ROUND((SUM(BE90:BE186)),  2)</f>
        <v>0</v>
      </c>
      <c r="G33" s="36"/>
      <c r="H33" s="36"/>
      <c r="I33" s="120">
        <v>0.21</v>
      </c>
      <c r="J33" s="119">
        <f>ROUND(((SUM(BE90:BE186))*I33),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ROUND((SUM(BF90:BF186)),  2)</f>
        <v>0</v>
      </c>
      <c r="G34" s="36"/>
      <c r="H34" s="36"/>
      <c r="I34" s="120">
        <v>0.15</v>
      </c>
      <c r="J34" s="119">
        <f>ROUND(((SUM(BF90:BF186))*I34),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ROUND((SUM(BG90:BG186)),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ROUND((SUM(BH90:BH186)),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ROUND((SUM(BI90:BI186)),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5" t="str">
        <f>E7</f>
        <v>MVN Žíželice, p.č.91/1</v>
      </c>
      <c r="F48" s="376"/>
      <c r="G48" s="376"/>
      <c r="H48" s="37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SO 1 - Oprava výpusti</v>
      </c>
      <c r="F50" s="374"/>
      <c r="G50" s="374"/>
      <c r="H50" s="37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Žíželice, p.č.91/1</v>
      </c>
      <c r="G52" s="38"/>
      <c r="H52" s="38"/>
      <c r="I52" s="31" t="s">
        <v>23</v>
      </c>
      <c r="J52" s="61" t="str">
        <f>IF(J12="","",J12)</f>
        <v>4. 2. 2021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Obec Žíželice</v>
      </c>
      <c r="G54" s="38"/>
      <c r="H54" s="38"/>
      <c r="I54" s="31" t="s">
        <v>31</v>
      </c>
      <c r="J54" s="34" t="str">
        <f>E21</f>
        <v>Ing.Jiří Kubelka, Třeskonice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99</v>
      </c>
      <c r="D57" s="133"/>
      <c r="E57" s="133"/>
      <c r="F57" s="133"/>
      <c r="G57" s="133"/>
      <c r="H57" s="133"/>
      <c r="I57" s="133"/>
      <c r="J57" s="134" t="s">
        <v>100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101</v>
      </c>
    </row>
    <row r="60" spans="1:47" s="9" customFormat="1" ht="24.95" customHeight="1">
      <c r="B60" s="136"/>
      <c r="C60" s="137"/>
      <c r="D60" s="138" t="s">
        <v>102</v>
      </c>
      <c r="E60" s="139"/>
      <c r="F60" s="139"/>
      <c r="G60" s="139"/>
      <c r="H60" s="139"/>
      <c r="I60" s="139"/>
      <c r="J60" s="140">
        <f>J91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103</v>
      </c>
      <c r="E61" s="145"/>
      <c r="F61" s="145"/>
      <c r="G61" s="145"/>
      <c r="H61" s="145"/>
      <c r="I61" s="145"/>
      <c r="J61" s="146">
        <f>J92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104</v>
      </c>
      <c r="E62" s="145"/>
      <c r="F62" s="145"/>
      <c r="G62" s="145"/>
      <c r="H62" s="145"/>
      <c r="I62" s="145"/>
      <c r="J62" s="146">
        <f>J115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105</v>
      </c>
      <c r="E63" s="145"/>
      <c r="F63" s="145"/>
      <c r="G63" s="145"/>
      <c r="H63" s="145"/>
      <c r="I63" s="145"/>
      <c r="J63" s="146">
        <f>J127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106</v>
      </c>
      <c r="E64" s="145"/>
      <c r="F64" s="145"/>
      <c r="G64" s="145"/>
      <c r="H64" s="145"/>
      <c r="I64" s="145"/>
      <c r="J64" s="146">
        <f>J135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107</v>
      </c>
      <c r="E65" s="145"/>
      <c r="F65" s="145"/>
      <c r="G65" s="145"/>
      <c r="H65" s="145"/>
      <c r="I65" s="145"/>
      <c r="J65" s="146">
        <f>J143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108</v>
      </c>
      <c r="E66" s="145"/>
      <c r="F66" s="145"/>
      <c r="G66" s="145"/>
      <c r="H66" s="145"/>
      <c r="I66" s="145"/>
      <c r="J66" s="146">
        <f>J165</f>
        <v>0</v>
      </c>
      <c r="K66" s="143"/>
      <c r="L66" s="147"/>
    </row>
    <row r="67" spans="1:31" s="9" customFormat="1" ht="24.95" customHeight="1">
      <c r="B67" s="136"/>
      <c r="C67" s="137"/>
      <c r="D67" s="138" t="s">
        <v>109</v>
      </c>
      <c r="E67" s="139"/>
      <c r="F67" s="139"/>
      <c r="G67" s="139"/>
      <c r="H67" s="139"/>
      <c r="I67" s="139"/>
      <c r="J67" s="140">
        <f>J168</f>
        <v>0</v>
      </c>
      <c r="K67" s="137"/>
      <c r="L67" s="141"/>
    </row>
    <row r="68" spans="1:31" s="10" customFormat="1" ht="19.899999999999999" customHeight="1">
      <c r="B68" s="142"/>
      <c r="C68" s="143"/>
      <c r="D68" s="144" t="s">
        <v>110</v>
      </c>
      <c r="E68" s="145"/>
      <c r="F68" s="145"/>
      <c r="G68" s="145"/>
      <c r="H68" s="145"/>
      <c r="I68" s="145"/>
      <c r="J68" s="146">
        <f>J169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111</v>
      </c>
      <c r="E69" s="145"/>
      <c r="F69" s="145"/>
      <c r="G69" s="145"/>
      <c r="H69" s="145"/>
      <c r="I69" s="145"/>
      <c r="J69" s="146">
        <f>J174</f>
        <v>0</v>
      </c>
      <c r="K69" s="143"/>
      <c r="L69" s="147"/>
    </row>
    <row r="70" spans="1:31" s="9" customFormat="1" ht="24.95" customHeight="1">
      <c r="B70" s="136"/>
      <c r="C70" s="137"/>
      <c r="D70" s="138" t="s">
        <v>112</v>
      </c>
      <c r="E70" s="139"/>
      <c r="F70" s="139"/>
      <c r="G70" s="139"/>
      <c r="H70" s="139"/>
      <c r="I70" s="139"/>
      <c r="J70" s="140">
        <f>J180</f>
        <v>0</v>
      </c>
      <c r="K70" s="137"/>
      <c r="L70" s="141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113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75" t="str">
        <f>E7</f>
        <v>MVN Žíželice, p.č.91/1</v>
      </c>
      <c r="F80" s="376"/>
      <c r="G80" s="376"/>
      <c r="H80" s="376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96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63" t="str">
        <f>E9</f>
        <v>SO 1 - Oprava výpusti</v>
      </c>
      <c r="F82" s="374"/>
      <c r="G82" s="374"/>
      <c r="H82" s="374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F12</f>
        <v>Žíželice, p.č.91/1</v>
      </c>
      <c r="G84" s="38"/>
      <c r="H84" s="38"/>
      <c r="I84" s="31" t="s">
        <v>23</v>
      </c>
      <c r="J84" s="61" t="str">
        <f>IF(J12="","",J12)</f>
        <v>4. 2. 2021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25.7" customHeight="1">
      <c r="A86" s="36"/>
      <c r="B86" s="37"/>
      <c r="C86" s="31" t="s">
        <v>25</v>
      </c>
      <c r="D86" s="38"/>
      <c r="E86" s="38"/>
      <c r="F86" s="29" t="str">
        <f>E15</f>
        <v>Obec Žíželice</v>
      </c>
      <c r="G86" s="38"/>
      <c r="H86" s="38"/>
      <c r="I86" s="31" t="s">
        <v>31</v>
      </c>
      <c r="J86" s="34" t="str">
        <f>E21</f>
        <v>Ing.Jiří Kubelka, Třeskonice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29</v>
      </c>
      <c r="D87" s="38"/>
      <c r="E87" s="38"/>
      <c r="F87" s="29" t="str">
        <f>IF(E18="","",E18)</f>
        <v>Vyplň údaj</v>
      </c>
      <c r="G87" s="38"/>
      <c r="H87" s="38"/>
      <c r="I87" s="31" t="s">
        <v>34</v>
      </c>
      <c r="J87" s="34" t="str">
        <f>E24</f>
        <v xml:space="preserve"> 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>
      <c r="A89" s="148"/>
      <c r="B89" s="149"/>
      <c r="C89" s="150" t="s">
        <v>114</v>
      </c>
      <c r="D89" s="151" t="s">
        <v>57</v>
      </c>
      <c r="E89" s="151" t="s">
        <v>53</v>
      </c>
      <c r="F89" s="151" t="s">
        <v>54</v>
      </c>
      <c r="G89" s="151" t="s">
        <v>115</v>
      </c>
      <c r="H89" s="151" t="s">
        <v>116</v>
      </c>
      <c r="I89" s="151" t="s">
        <v>117</v>
      </c>
      <c r="J89" s="151" t="s">
        <v>100</v>
      </c>
      <c r="K89" s="152" t="s">
        <v>118</v>
      </c>
      <c r="L89" s="153"/>
      <c r="M89" s="70" t="s">
        <v>19</v>
      </c>
      <c r="N89" s="71" t="s">
        <v>42</v>
      </c>
      <c r="O89" s="71" t="s">
        <v>119</v>
      </c>
      <c r="P89" s="71" t="s">
        <v>120</v>
      </c>
      <c r="Q89" s="71" t="s">
        <v>121</v>
      </c>
      <c r="R89" s="71" t="s">
        <v>122</v>
      </c>
      <c r="S89" s="71" t="s">
        <v>123</v>
      </c>
      <c r="T89" s="72" t="s">
        <v>124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9" customHeight="1">
      <c r="A90" s="36"/>
      <c r="B90" s="37"/>
      <c r="C90" s="77" t="s">
        <v>125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P91+P168+P180</f>
        <v>0</v>
      </c>
      <c r="Q90" s="74"/>
      <c r="R90" s="156">
        <f>R91+R168+R180</f>
        <v>15.183070000000001</v>
      </c>
      <c r="S90" s="74"/>
      <c r="T90" s="157">
        <f>T91+T168+T180</f>
        <v>1.9209459999999998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71</v>
      </c>
      <c r="AU90" s="19" t="s">
        <v>101</v>
      </c>
      <c r="BK90" s="158">
        <f>BK91+BK168+BK180</f>
        <v>0</v>
      </c>
    </row>
    <row r="91" spans="1:65" s="12" customFormat="1" ht="25.9" customHeight="1">
      <c r="B91" s="159"/>
      <c r="C91" s="160"/>
      <c r="D91" s="161" t="s">
        <v>71</v>
      </c>
      <c r="E91" s="162" t="s">
        <v>126</v>
      </c>
      <c r="F91" s="162" t="s">
        <v>127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P92+P115+P127+P135+P143+P165</f>
        <v>0</v>
      </c>
      <c r="Q91" s="167"/>
      <c r="R91" s="168">
        <f>R92+R115+R127+R135+R143+R165</f>
        <v>15.18107</v>
      </c>
      <c r="S91" s="167"/>
      <c r="T91" s="169">
        <f>T92+T115+T127+T135+T143+T165</f>
        <v>1.8524999999999998</v>
      </c>
      <c r="AR91" s="170" t="s">
        <v>80</v>
      </c>
      <c r="AT91" s="171" t="s">
        <v>71</v>
      </c>
      <c r="AU91" s="171" t="s">
        <v>72</v>
      </c>
      <c r="AY91" s="170" t="s">
        <v>128</v>
      </c>
      <c r="BK91" s="172">
        <f>BK92+BK115+BK127+BK135+BK143+BK165</f>
        <v>0</v>
      </c>
    </row>
    <row r="92" spans="1:65" s="12" customFormat="1" ht="22.9" customHeight="1">
      <c r="B92" s="159"/>
      <c r="C92" s="160"/>
      <c r="D92" s="161" t="s">
        <v>71</v>
      </c>
      <c r="E92" s="173" t="s">
        <v>80</v>
      </c>
      <c r="F92" s="173" t="s">
        <v>129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SUM(P93:P114)</f>
        <v>0</v>
      </c>
      <c r="Q92" s="167"/>
      <c r="R92" s="168">
        <f>SUM(R93:R114)</f>
        <v>8.4000000000000003E-4</v>
      </c>
      <c r="S92" s="167"/>
      <c r="T92" s="169">
        <f>SUM(T93:T114)</f>
        <v>0</v>
      </c>
      <c r="AR92" s="170" t="s">
        <v>80</v>
      </c>
      <c r="AT92" s="171" t="s">
        <v>71</v>
      </c>
      <c r="AU92" s="171" t="s">
        <v>80</v>
      </c>
      <c r="AY92" s="170" t="s">
        <v>128</v>
      </c>
      <c r="BK92" s="172">
        <f>SUM(BK93:BK114)</f>
        <v>0</v>
      </c>
    </row>
    <row r="93" spans="1:65" s="2" customFormat="1" ht="16.5" customHeight="1">
      <c r="A93" s="36"/>
      <c r="B93" s="37"/>
      <c r="C93" s="175" t="s">
        <v>80</v>
      </c>
      <c r="D93" s="175" t="s">
        <v>130</v>
      </c>
      <c r="E93" s="176" t="s">
        <v>131</v>
      </c>
      <c r="F93" s="177" t="s">
        <v>132</v>
      </c>
      <c r="G93" s="178" t="s">
        <v>133</v>
      </c>
      <c r="H93" s="179">
        <v>6</v>
      </c>
      <c r="I93" s="180"/>
      <c r="J93" s="181">
        <f>ROUND(I93*H93,2)</f>
        <v>0</v>
      </c>
      <c r="K93" s="177" t="s">
        <v>134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6.0000000000000002E-5</v>
      </c>
      <c r="R93" s="184">
        <f>Q93*H93</f>
        <v>3.6000000000000002E-4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135</v>
      </c>
      <c r="AT93" s="186" t="s">
        <v>130</v>
      </c>
      <c r="AU93" s="186" t="s">
        <v>82</v>
      </c>
      <c r="AY93" s="19" t="s">
        <v>128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135</v>
      </c>
      <c r="BM93" s="186" t="s">
        <v>136</v>
      </c>
    </row>
    <row r="94" spans="1:65" s="2" customFormat="1">
      <c r="A94" s="36"/>
      <c r="B94" s="37"/>
      <c r="C94" s="38"/>
      <c r="D94" s="188" t="s">
        <v>137</v>
      </c>
      <c r="E94" s="38"/>
      <c r="F94" s="189" t="s">
        <v>138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137</v>
      </c>
      <c r="AU94" s="19" t="s">
        <v>82</v>
      </c>
    </row>
    <row r="95" spans="1:65" s="13" customFormat="1">
      <c r="B95" s="193"/>
      <c r="C95" s="194"/>
      <c r="D95" s="188" t="s">
        <v>139</v>
      </c>
      <c r="E95" s="195" t="s">
        <v>19</v>
      </c>
      <c r="F95" s="196" t="s">
        <v>140</v>
      </c>
      <c r="G95" s="194"/>
      <c r="H95" s="195" t="s">
        <v>19</v>
      </c>
      <c r="I95" s="197"/>
      <c r="J95" s="194"/>
      <c r="K95" s="194"/>
      <c r="L95" s="198"/>
      <c r="M95" s="199"/>
      <c r="N95" s="200"/>
      <c r="O95" s="200"/>
      <c r="P95" s="200"/>
      <c r="Q95" s="200"/>
      <c r="R95" s="200"/>
      <c r="S95" s="200"/>
      <c r="T95" s="201"/>
      <c r="AT95" s="202" t="s">
        <v>139</v>
      </c>
      <c r="AU95" s="202" t="s">
        <v>82</v>
      </c>
      <c r="AV95" s="13" t="s">
        <v>80</v>
      </c>
      <c r="AW95" s="13" t="s">
        <v>33</v>
      </c>
      <c r="AX95" s="13" t="s">
        <v>72</v>
      </c>
      <c r="AY95" s="202" t="s">
        <v>128</v>
      </c>
    </row>
    <row r="96" spans="1:65" s="14" customFormat="1">
      <c r="B96" s="203"/>
      <c r="C96" s="204"/>
      <c r="D96" s="188" t="s">
        <v>139</v>
      </c>
      <c r="E96" s="205" t="s">
        <v>19</v>
      </c>
      <c r="F96" s="206" t="s">
        <v>141</v>
      </c>
      <c r="G96" s="204"/>
      <c r="H96" s="207">
        <v>6</v>
      </c>
      <c r="I96" s="208"/>
      <c r="J96" s="204"/>
      <c r="K96" s="204"/>
      <c r="L96" s="209"/>
      <c r="M96" s="210"/>
      <c r="N96" s="211"/>
      <c r="O96" s="211"/>
      <c r="P96" s="211"/>
      <c r="Q96" s="211"/>
      <c r="R96" s="211"/>
      <c r="S96" s="211"/>
      <c r="T96" s="212"/>
      <c r="AT96" s="213" t="s">
        <v>139</v>
      </c>
      <c r="AU96" s="213" t="s">
        <v>82</v>
      </c>
      <c r="AV96" s="14" t="s">
        <v>82</v>
      </c>
      <c r="AW96" s="14" t="s">
        <v>33</v>
      </c>
      <c r="AX96" s="14" t="s">
        <v>80</v>
      </c>
      <c r="AY96" s="213" t="s">
        <v>128</v>
      </c>
    </row>
    <row r="97" spans="1:65" s="2" customFormat="1" ht="16.5" customHeight="1">
      <c r="A97" s="36"/>
      <c r="B97" s="37"/>
      <c r="C97" s="175" t="s">
        <v>82</v>
      </c>
      <c r="D97" s="175" t="s">
        <v>130</v>
      </c>
      <c r="E97" s="176" t="s">
        <v>142</v>
      </c>
      <c r="F97" s="177" t="s">
        <v>143</v>
      </c>
      <c r="G97" s="178" t="s">
        <v>133</v>
      </c>
      <c r="H97" s="179">
        <v>6</v>
      </c>
      <c r="I97" s="180"/>
      <c r="J97" s="181">
        <f>ROUND(I97*H97,2)</f>
        <v>0</v>
      </c>
      <c r="K97" s="177" t="s">
        <v>134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8.0000000000000007E-5</v>
      </c>
      <c r="R97" s="184">
        <f>Q97*H97</f>
        <v>4.8000000000000007E-4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135</v>
      </c>
      <c r="AT97" s="186" t="s">
        <v>130</v>
      </c>
      <c r="AU97" s="186" t="s">
        <v>82</v>
      </c>
      <c r="AY97" s="19" t="s">
        <v>128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135</v>
      </c>
      <c r="BM97" s="186" t="s">
        <v>144</v>
      </c>
    </row>
    <row r="98" spans="1:65" s="2" customFormat="1">
      <c r="A98" s="36"/>
      <c r="B98" s="37"/>
      <c r="C98" s="38"/>
      <c r="D98" s="188" t="s">
        <v>137</v>
      </c>
      <c r="E98" s="38"/>
      <c r="F98" s="189" t="s">
        <v>145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137</v>
      </c>
      <c r="AU98" s="19" t="s">
        <v>82</v>
      </c>
    </row>
    <row r="99" spans="1:65" s="2" customFormat="1" ht="21.75" customHeight="1">
      <c r="A99" s="36"/>
      <c r="B99" s="37"/>
      <c r="C99" s="175" t="s">
        <v>146</v>
      </c>
      <c r="D99" s="175" t="s">
        <v>130</v>
      </c>
      <c r="E99" s="176" t="s">
        <v>147</v>
      </c>
      <c r="F99" s="177" t="s">
        <v>148</v>
      </c>
      <c r="G99" s="178" t="s">
        <v>149</v>
      </c>
      <c r="H99" s="179">
        <v>2.2000000000000002</v>
      </c>
      <c r="I99" s="180"/>
      <c r="J99" s="181">
        <f>ROUND(I99*H99,2)</f>
        <v>0</v>
      </c>
      <c r="K99" s="177" t="s">
        <v>134</v>
      </c>
      <c r="L99" s="41"/>
      <c r="M99" s="182" t="s">
        <v>19</v>
      </c>
      <c r="N99" s="183" t="s">
        <v>43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135</v>
      </c>
      <c r="AT99" s="186" t="s">
        <v>130</v>
      </c>
      <c r="AU99" s="186" t="s">
        <v>82</v>
      </c>
      <c r="AY99" s="19" t="s">
        <v>128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80</v>
      </c>
      <c r="BK99" s="187">
        <f>ROUND(I99*H99,2)</f>
        <v>0</v>
      </c>
      <c r="BL99" s="19" t="s">
        <v>135</v>
      </c>
      <c r="BM99" s="186" t="s">
        <v>150</v>
      </c>
    </row>
    <row r="100" spans="1:65" s="2" customFormat="1">
      <c r="A100" s="36"/>
      <c r="B100" s="37"/>
      <c r="C100" s="38"/>
      <c r="D100" s="188" t="s">
        <v>137</v>
      </c>
      <c r="E100" s="38"/>
      <c r="F100" s="189" t="s">
        <v>151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137</v>
      </c>
      <c r="AU100" s="19" t="s">
        <v>82</v>
      </c>
    </row>
    <row r="101" spans="1:65" s="13" customFormat="1">
      <c r="B101" s="193"/>
      <c r="C101" s="194"/>
      <c r="D101" s="188" t="s">
        <v>139</v>
      </c>
      <c r="E101" s="195" t="s">
        <v>19</v>
      </c>
      <c r="F101" s="196" t="s">
        <v>152</v>
      </c>
      <c r="G101" s="194"/>
      <c r="H101" s="195" t="s">
        <v>19</v>
      </c>
      <c r="I101" s="197"/>
      <c r="J101" s="194"/>
      <c r="K101" s="194"/>
      <c r="L101" s="198"/>
      <c r="M101" s="199"/>
      <c r="N101" s="200"/>
      <c r="O101" s="200"/>
      <c r="P101" s="200"/>
      <c r="Q101" s="200"/>
      <c r="R101" s="200"/>
      <c r="S101" s="200"/>
      <c r="T101" s="201"/>
      <c r="AT101" s="202" t="s">
        <v>139</v>
      </c>
      <c r="AU101" s="202" t="s">
        <v>82</v>
      </c>
      <c r="AV101" s="13" t="s">
        <v>80</v>
      </c>
      <c r="AW101" s="13" t="s">
        <v>33</v>
      </c>
      <c r="AX101" s="13" t="s">
        <v>72</v>
      </c>
      <c r="AY101" s="202" t="s">
        <v>128</v>
      </c>
    </row>
    <row r="102" spans="1:65" s="14" customFormat="1">
      <c r="B102" s="203"/>
      <c r="C102" s="204"/>
      <c r="D102" s="188" t="s">
        <v>139</v>
      </c>
      <c r="E102" s="205" t="s">
        <v>19</v>
      </c>
      <c r="F102" s="206" t="s">
        <v>153</v>
      </c>
      <c r="G102" s="204"/>
      <c r="H102" s="207">
        <v>1</v>
      </c>
      <c r="I102" s="208"/>
      <c r="J102" s="204"/>
      <c r="K102" s="204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139</v>
      </c>
      <c r="AU102" s="213" t="s">
        <v>82</v>
      </c>
      <c r="AV102" s="14" t="s">
        <v>82</v>
      </c>
      <c r="AW102" s="14" t="s">
        <v>33</v>
      </c>
      <c r="AX102" s="14" t="s">
        <v>72</v>
      </c>
      <c r="AY102" s="213" t="s">
        <v>128</v>
      </c>
    </row>
    <row r="103" spans="1:65" s="13" customFormat="1">
      <c r="B103" s="193"/>
      <c r="C103" s="194"/>
      <c r="D103" s="188" t="s">
        <v>139</v>
      </c>
      <c r="E103" s="195" t="s">
        <v>19</v>
      </c>
      <c r="F103" s="196" t="s">
        <v>154</v>
      </c>
      <c r="G103" s="194"/>
      <c r="H103" s="195" t="s">
        <v>19</v>
      </c>
      <c r="I103" s="197"/>
      <c r="J103" s="194"/>
      <c r="K103" s="194"/>
      <c r="L103" s="198"/>
      <c r="M103" s="199"/>
      <c r="N103" s="200"/>
      <c r="O103" s="200"/>
      <c r="P103" s="200"/>
      <c r="Q103" s="200"/>
      <c r="R103" s="200"/>
      <c r="S103" s="200"/>
      <c r="T103" s="201"/>
      <c r="AT103" s="202" t="s">
        <v>139</v>
      </c>
      <c r="AU103" s="202" t="s">
        <v>82</v>
      </c>
      <c r="AV103" s="13" t="s">
        <v>80</v>
      </c>
      <c r="AW103" s="13" t="s">
        <v>33</v>
      </c>
      <c r="AX103" s="13" t="s">
        <v>72</v>
      </c>
      <c r="AY103" s="202" t="s">
        <v>128</v>
      </c>
    </row>
    <row r="104" spans="1:65" s="14" customFormat="1">
      <c r="B104" s="203"/>
      <c r="C104" s="204"/>
      <c r="D104" s="188" t="s">
        <v>139</v>
      </c>
      <c r="E104" s="205" t="s">
        <v>19</v>
      </c>
      <c r="F104" s="206" t="s">
        <v>155</v>
      </c>
      <c r="G104" s="204"/>
      <c r="H104" s="207">
        <v>1.2</v>
      </c>
      <c r="I104" s="208"/>
      <c r="J104" s="204"/>
      <c r="K104" s="204"/>
      <c r="L104" s="209"/>
      <c r="M104" s="210"/>
      <c r="N104" s="211"/>
      <c r="O104" s="211"/>
      <c r="P104" s="211"/>
      <c r="Q104" s="211"/>
      <c r="R104" s="211"/>
      <c r="S104" s="211"/>
      <c r="T104" s="212"/>
      <c r="AT104" s="213" t="s">
        <v>139</v>
      </c>
      <c r="AU104" s="213" t="s">
        <v>82</v>
      </c>
      <c r="AV104" s="14" t="s">
        <v>82</v>
      </c>
      <c r="AW104" s="14" t="s">
        <v>33</v>
      </c>
      <c r="AX104" s="14" t="s">
        <v>72</v>
      </c>
      <c r="AY104" s="213" t="s">
        <v>128</v>
      </c>
    </row>
    <row r="105" spans="1:65" s="15" customFormat="1">
      <c r="B105" s="214"/>
      <c r="C105" s="215"/>
      <c r="D105" s="188" t="s">
        <v>139</v>
      </c>
      <c r="E105" s="216" t="s">
        <v>19</v>
      </c>
      <c r="F105" s="217" t="s">
        <v>156</v>
      </c>
      <c r="G105" s="215"/>
      <c r="H105" s="218">
        <v>2.2000000000000002</v>
      </c>
      <c r="I105" s="219"/>
      <c r="J105" s="215"/>
      <c r="K105" s="215"/>
      <c r="L105" s="220"/>
      <c r="M105" s="221"/>
      <c r="N105" s="222"/>
      <c r="O105" s="222"/>
      <c r="P105" s="222"/>
      <c r="Q105" s="222"/>
      <c r="R105" s="222"/>
      <c r="S105" s="222"/>
      <c r="T105" s="223"/>
      <c r="AT105" s="224" t="s">
        <v>139</v>
      </c>
      <c r="AU105" s="224" t="s">
        <v>82</v>
      </c>
      <c r="AV105" s="15" t="s">
        <v>135</v>
      </c>
      <c r="AW105" s="15" t="s">
        <v>33</v>
      </c>
      <c r="AX105" s="15" t="s">
        <v>80</v>
      </c>
      <c r="AY105" s="224" t="s">
        <v>128</v>
      </c>
    </row>
    <row r="106" spans="1:65" s="2" customFormat="1" ht="16.5" customHeight="1">
      <c r="A106" s="36"/>
      <c r="B106" s="37"/>
      <c r="C106" s="175" t="s">
        <v>135</v>
      </c>
      <c r="D106" s="175" t="s">
        <v>130</v>
      </c>
      <c r="E106" s="176" t="s">
        <v>157</v>
      </c>
      <c r="F106" s="177" t="s">
        <v>158</v>
      </c>
      <c r="G106" s="178" t="s">
        <v>149</v>
      </c>
      <c r="H106" s="179">
        <v>2.2000000000000002</v>
      </c>
      <c r="I106" s="180"/>
      <c r="J106" s="181">
        <f>ROUND(I106*H106,2)</f>
        <v>0</v>
      </c>
      <c r="K106" s="177" t="s">
        <v>134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135</v>
      </c>
      <c r="AT106" s="186" t="s">
        <v>130</v>
      </c>
      <c r="AU106" s="186" t="s">
        <v>82</v>
      </c>
      <c r="AY106" s="19" t="s">
        <v>128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0</v>
      </c>
      <c r="BL106" s="19" t="s">
        <v>135</v>
      </c>
      <c r="BM106" s="186" t="s">
        <v>159</v>
      </c>
    </row>
    <row r="107" spans="1:65" s="2" customFormat="1">
      <c r="A107" s="36"/>
      <c r="B107" s="37"/>
      <c r="C107" s="38"/>
      <c r="D107" s="188" t="s">
        <v>137</v>
      </c>
      <c r="E107" s="38"/>
      <c r="F107" s="189" t="s">
        <v>160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82</v>
      </c>
    </row>
    <row r="108" spans="1:65" s="13" customFormat="1">
      <c r="B108" s="193"/>
      <c r="C108" s="194"/>
      <c r="D108" s="188" t="s">
        <v>139</v>
      </c>
      <c r="E108" s="195" t="s">
        <v>19</v>
      </c>
      <c r="F108" s="196" t="s">
        <v>152</v>
      </c>
      <c r="G108" s="194"/>
      <c r="H108" s="195" t="s">
        <v>19</v>
      </c>
      <c r="I108" s="197"/>
      <c r="J108" s="194"/>
      <c r="K108" s="194"/>
      <c r="L108" s="198"/>
      <c r="M108" s="199"/>
      <c r="N108" s="200"/>
      <c r="O108" s="200"/>
      <c r="P108" s="200"/>
      <c r="Q108" s="200"/>
      <c r="R108" s="200"/>
      <c r="S108" s="200"/>
      <c r="T108" s="201"/>
      <c r="AT108" s="202" t="s">
        <v>139</v>
      </c>
      <c r="AU108" s="202" t="s">
        <v>82</v>
      </c>
      <c r="AV108" s="13" t="s">
        <v>80</v>
      </c>
      <c r="AW108" s="13" t="s">
        <v>33</v>
      </c>
      <c r="AX108" s="13" t="s">
        <v>72</v>
      </c>
      <c r="AY108" s="202" t="s">
        <v>128</v>
      </c>
    </row>
    <row r="109" spans="1:65" s="14" customFormat="1">
      <c r="B109" s="203"/>
      <c r="C109" s="204"/>
      <c r="D109" s="188" t="s">
        <v>139</v>
      </c>
      <c r="E109" s="205" t="s">
        <v>19</v>
      </c>
      <c r="F109" s="206" t="s">
        <v>153</v>
      </c>
      <c r="G109" s="204"/>
      <c r="H109" s="207">
        <v>1</v>
      </c>
      <c r="I109" s="208"/>
      <c r="J109" s="204"/>
      <c r="K109" s="204"/>
      <c r="L109" s="209"/>
      <c r="M109" s="210"/>
      <c r="N109" s="211"/>
      <c r="O109" s="211"/>
      <c r="P109" s="211"/>
      <c r="Q109" s="211"/>
      <c r="R109" s="211"/>
      <c r="S109" s="211"/>
      <c r="T109" s="212"/>
      <c r="AT109" s="213" t="s">
        <v>139</v>
      </c>
      <c r="AU109" s="213" t="s">
        <v>82</v>
      </c>
      <c r="AV109" s="14" t="s">
        <v>82</v>
      </c>
      <c r="AW109" s="14" t="s">
        <v>33</v>
      </c>
      <c r="AX109" s="14" t="s">
        <v>72</v>
      </c>
      <c r="AY109" s="213" t="s">
        <v>128</v>
      </c>
    </row>
    <row r="110" spans="1:65" s="13" customFormat="1">
      <c r="B110" s="193"/>
      <c r="C110" s="194"/>
      <c r="D110" s="188" t="s">
        <v>139</v>
      </c>
      <c r="E110" s="195" t="s">
        <v>19</v>
      </c>
      <c r="F110" s="196" t="s">
        <v>154</v>
      </c>
      <c r="G110" s="194"/>
      <c r="H110" s="195" t="s">
        <v>19</v>
      </c>
      <c r="I110" s="197"/>
      <c r="J110" s="194"/>
      <c r="K110" s="194"/>
      <c r="L110" s="198"/>
      <c r="M110" s="199"/>
      <c r="N110" s="200"/>
      <c r="O110" s="200"/>
      <c r="P110" s="200"/>
      <c r="Q110" s="200"/>
      <c r="R110" s="200"/>
      <c r="S110" s="200"/>
      <c r="T110" s="201"/>
      <c r="AT110" s="202" t="s">
        <v>139</v>
      </c>
      <c r="AU110" s="202" t="s">
        <v>82</v>
      </c>
      <c r="AV110" s="13" t="s">
        <v>80</v>
      </c>
      <c r="AW110" s="13" t="s">
        <v>33</v>
      </c>
      <c r="AX110" s="13" t="s">
        <v>72</v>
      </c>
      <c r="AY110" s="202" t="s">
        <v>128</v>
      </c>
    </row>
    <row r="111" spans="1:65" s="14" customFormat="1">
      <c r="B111" s="203"/>
      <c r="C111" s="204"/>
      <c r="D111" s="188" t="s">
        <v>139</v>
      </c>
      <c r="E111" s="205" t="s">
        <v>19</v>
      </c>
      <c r="F111" s="206" t="s">
        <v>155</v>
      </c>
      <c r="G111" s="204"/>
      <c r="H111" s="207">
        <v>1.2</v>
      </c>
      <c r="I111" s="208"/>
      <c r="J111" s="204"/>
      <c r="K111" s="204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139</v>
      </c>
      <c r="AU111" s="213" t="s">
        <v>82</v>
      </c>
      <c r="AV111" s="14" t="s">
        <v>82</v>
      </c>
      <c r="AW111" s="14" t="s">
        <v>33</v>
      </c>
      <c r="AX111" s="14" t="s">
        <v>72</v>
      </c>
      <c r="AY111" s="213" t="s">
        <v>128</v>
      </c>
    </row>
    <row r="112" spans="1:65" s="15" customFormat="1">
      <c r="B112" s="214"/>
      <c r="C112" s="215"/>
      <c r="D112" s="188" t="s">
        <v>139</v>
      </c>
      <c r="E112" s="216" t="s">
        <v>19</v>
      </c>
      <c r="F112" s="217" t="s">
        <v>156</v>
      </c>
      <c r="G112" s="215"/>
      <c r="H112" s="218">
        <v>2.2000000000000002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139</v>
      </c>
      <c r="AU112" s="224" t="s">
        <v>82</v>
      </c>
      <c r="AV112" s="15" t="s">
        <v>135</v>
      </c>
      <c r="AW112" s="15" t="s">
        <v>33</v>
      </c>
      <c r="AX112" s="15" t="s">
        <v>80</v>
      </c>
      <c r="AY112" s="224" t="s">
        <v>128</v>
      </c>
    </row>
    <row r="113" spans="1:65" s="2" customFormat="1" ht="16.5" customHeight="1">
      <c r="A113" s="36"/>
      <c r="B113" s="37"/>
      <c r="C113" s="175" t="s">
        <v>161</v>
      </c>
      <c r="D113" s="175" t="s">
        <v>130</v>
      </c>
      <c r="E113" s="176" t="s">
        <v>162</v>
      </c>
      <c r="F113" s="177" t="s">
        <v>163</v>
      </c>
      <c r="G113" s="178" t="s">
        <v>149</v>
      </c>
      <c r="H113" s="179">
        <v>2.2000000000000002</v>
      </c>
      <c r="I113" s="180"/>
      <c r="J113" s="181">
        <f>ROUND(I113*H113,2)</f>
        <v>0</v>
      </c>
      <c r="K113" s="177" t="s">
        <v>134</v>
      </c>
      <c r="L113" s="41"/>
      <c r="M113" s="182" t="s">
        <v>19</v>
      </c>
      <c r="N113" s="183" t="s">
        <v>43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135</v>
      </c>
      <c r="AT113" s="186" t="s">
        <v>130</v>
      </c>
      <c r="AU113" s="186" t="s">
        <v>82</v>
      </c>
      <c r="AY113" s="19" t="s">
        <v>128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80</v>
      </c>
      <c r="BK113" s="187">
        <f>ROUND(I113*H113,2)</f>
        <v>0</v>
      </c>
      <c r="BL113" s="19" t="s">
        <v>135</v>
      </c>
      <c r="BM113" s="186" t="s">
        <v>164</v>
      </c>
    </row>
    <row r="114" spans="1:65" s="2" customFormat="1" ht="19.5">
      <c r="A114" s="36"/>
      <c r="B114" s="37"/>
      <c r="C114" s="38"/>
      <c r="D114" s="188" t="s">
        <v>137</v>
      </c>
      <c r="E114" s="38"/>
      <c r="F114" s="189" t="s">
        <v>165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137</v>
      </c>
      <c r="AU114" s="19" t="s">
        <v>82</v>
      </c>
    </row>
    <row r="115" spans="1:65" s="12" customFormat="1" ht="22.9" customHeight="1">
      <c r="B115" s="159"/>
      <c r="C115" s="160"/>
      <c r="D115" s="161" t="s">
        <v>71</v>
      </c>
      <c r="E115" s="173" t="s">
        <v>146</v>
      </c>
      <c r="F115" s="173" t="s">
        <v>166</v>
      </c>
      <c r="G115" s="160"/>
      <c r="H115" s="160"/>
      <c r="I115" s="163"/>
      <c r="J115" s="174">
        <f>BK115</f>
        <v>0</v>
      </c>
      <c r="K115" s="160"/>
      <c r="L115" s="165"/>
      <c r="M115" s="166"/>
      <c r="N115" s="167"/>
      <c r="O115" s="167"/>
      <c r="P115" s="168">
        <f>SUM(P116:P126)</f>
        <v>0</v>
      </c>
      <c r="Q115" s="167"/>
      <c r="R115" s="168">
        <f>SUM(R116:R126)</f>
        <v>12.27655</v>
      </c>
      <c r="S115" s="167"/>
      <c r="T115" s="169">
        <f>SUM(T116:T126)</f>
        <v>0</v>
      </c>
      <c r="AR115" s="170" t="s">
        <v>80</v>
      </c>
      <c r="AT115" s="171" t="s">
        <v>71</v>
      </c>
      <c r="AU115" s="171" t="s">
        <v>80</v>
      </c>
      <c r="AY115" s="170" t="s">
        <v>128</v>
      </c>
      <c r="BK115" s="172">
        <f>SUM(BK116:BK126)</f>
        <v>0</v>
      </c>
    </row>
    <row r="116" spans="1:65" s="2" customFormat="1" ht="16.5" customHeight="1">
      <c r="A116" s="36"/>
      <c r="B116" s="37"/>
      <c r="C116" s="175" t="s">
        <v>141</v>
      </c>
      <c r="D116" s="175" t="s">
        <v>130</v>
      </c>
      <c r="E116" s="176" t="s">
        <v>167</v>
      </c>
      <c r="F116" s="177" t="s">
        <v>168</v>
      </c>
      <c r="G116" s="178" t="s">
        <v>149</v>
      </c>
      <c r="H116" s="179">
        <v>1</v>
      </c>
      <c r="I116" s="180"/>
      <c r="J116" s="181">
        <f>ROUND(I116*H116,2)</f>
        <v>0</v>
      </c>
      <c r="K116" s="177" t="s">
        <v>134</v>
      </c>
      <c r="L116" s="41"/>
      <c r="M116" s="182" t="s">
        <v>19</v>
      </c>
      <c r="N116" s="183" t="s">
        <v>43</v>
      </c>
      <c r="O116" s="66"/>
      <c r="P116" s="184">
        <f>O116*H116</f>
        <v>0</v>
      </c>
      <c r="Q116" s="184">
        <v>2.3305500000000001</v>
      </c>
      <c r="R116" s="184">
        <f>Q116*H116</f>
        <v>2.3305500000000001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135</v>
      </c>
      <c r="AT116" s="186" t="s">
        <v>130</v>
      </c>
      <c r="AU116" s="186" t="s">
        <v>82</v>
      </c>
      <c r="AY116" s="19" t="s">
        <v>128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80</v>
      </c>
      <c r="BK116" s="187">
        <f>ROUND(I116*H116,2)</f>
        <v>0</v>
      </c>
      <c r="BL116" s="19" t="s">
        <v>135</v>
      </c>
      <c r="BM116" s="186" t="s">
        <v>169</v>
      </c>
    </row>
    <row r="117" spans="1:65" s="2" customFormat="1">
      <c r="A117" s="36"/>
      <c r="B117" s="37"/>
      <c r="C117" s="38"/>
      <c r="D117" s="188" t="s">
        <v>137</v>
      </c>
      <c r="E117" s="38"/>
      <c r="F117" s="189" t="s">
        <v>170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137</v>
      </c>
      <c r="AU117" s="19" t="s">
        <v>82</v>
      </c>
    </row>
    <row r="118" spans="1:65" s="13" customFormat="1">
      <c r="B118" s="193"/>
      <c r="C118" s="194"/>
      <c r="D118" s="188" t="s">
        <v>139</v>
      </c>
      <c r="E118" s="195" t="s">
        <v>19</v>
      </c>
      <c r="F118" s="196" t="s">
        <v>171</v>
      </c>
      <c r="G118" s="194"/>
      <c r="H118" s="195" t="s">
        <v>19</v>
      </c>
      <c r="I118" s="197"/>
      <c r="J118" s="194"/>
      <c r="K118" s="194"/>
      <c r="L118" s="198"/>
      <c r="M118" s="199"/>
      <c r="N118" s="200"/>
      <c r="O118" s="200"/>
      <c r="P118" s="200"/>
      <c r="Q118" s="200"/>
      <c r="R118" s="200"/>
      <c r="S118" s="200"/>
      <c r="T118" s="201"/>
      <c r="AT118" s="202" t="s">
        <v>139</v>
      </c>
      <c r="AU118" s="202" t="s">
        <v>82</v>
      </c>
      <c r="AV118" s="13" t="s">
        <v>80</v>
      </c>
      <c r="AW118" s="13" t="s">
        <v>33</v>
      </c>
      <c r="AX118" s="13" t="s">
        <v>72</v>
      </c>
      <c r="AY118" s="202" t="s">
        <v>128</v>
      </c>
    </row>
    <row r="119" spans="1:65" s="14" customFormat="1">
      <c r="B119" s="203"/>
      <c r="C119" s="204"/>
      <c r="D119" s="188" t="s">
        <v>139</v>
      </c>
      <c r="E119" s="205" t="s">
        <v>19</v>
      </c>
      <c r="F119" s="206" t="s">
        <v>153</v>
      </c>
      <c r="G119" s="204"/>
      <c r="H119" s="207">
        <v>1</v>
      </c>
      <c r="I119" s="208"/>
      <c r="J119" s="204"/>
      <c r="K119" s="204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139</v>
      </c>
      <c r="AU119" s="213" t="s">
        <v>82</v>
      </c>
      <c r="AV119" s="14" t="s">
        <v>82</v>
      </c>
      <c r="AW119" s="14" t="s">
        <v>33</v>
      </c>
      <c r="AX119" s="14" t="s">
        <v>80</v>
      </c>
      <c r="AY119" s="213" t="s">
        <v>128</v>
      </c>
    </row>
    <row r="120" spans="1:65" s="2" customFormat="1" ht="16.5" customHeight="1">
      <c r="A120" s="36"/>
      <c r="B120" s="37"/>
      <c r="C120" s="175" t="s">
        <v>172</v>
      </c>
      <c r="D120" s="175" t="s">
        <v>130</v>
      </c>
      <c r="E120" s="176" t="s">
        <v>173</v>
      </c>
      <c r="F120" s="177" t="s">
        <v>174</v>
      </c>
      <c r="G120" s="178" t="s">
        <v>149</v>
      </c>
      <c r="H120" s="179">
        <v>4.4800000000000004</v>
      </c>
      <c r="I120" s="180"/>
      <c r="J120" s="181">
        <f>ROUND(I120*H120,2)</f>
        <v>0</v>
      </c>
      <c r="K120" s="177" t="s">
        <v>134</v>
      </c>
      <c r="L120" s="41"/>
      <c r="M120" s="182" t="s">
        <v>19</v>
      </c>
      <c r="N120" s="183" t="s">
        <v>43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135</v>
      </c>
      <c r="AT120" s="186" t="s">
        <v>130</v>
      </c>
      <c r="AU120" s="186" t="s">
        <v>82</v>
      </c>
      <c r="AY120" s="19" t="s">
        <v>128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80</v>
      </c>
      <c r="BK120" s="187">
        <f>ROUND(I120*H120,2)</f>
        <v>0</v>
      </c>
      <c r="BL120" s="19" t="s">
        <v>135</v>
      </c>
      <c r="BM120" s="186" t="s">
        <v>175</v>
      </c>
    </row>
    <row r="121" spans="1:65" s="2" customFormat="1">
      <c r="A121" s="36"/>
      <c r="B121" s="37"/>
      <c r="C121" s="38"/>
      <c r="D121" s="188" t="s">
        <v>137</v>
      </c>
      <c r="E121" s="38"/>
      <c r="F121" s="189" t="s">
        <v>176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137</v>
      </c>
      <c r="AU121" s="19" t="s">
        <v>82</v>
      </c>
    </row>
    <row r="122" spans="1:65" s="13" customFormat="1">
      <c r="B122" s="193"/>
      <c r="C122" s="194"/>
      <c r="D122" s="188" t="s">
        <v>139</v>
      </c>
      <c r="E122" s="195" t="s">
        <v>19</v>
      </c>
      <c r="F122" s="196" t="s">
        <v>177</v>
      </c>
      <c r="G122" s="194"/>
      <c r="H122" s="195" t="s">
        <v>19</v>
      </c>
      <c r="I122" s="197"/>
      <c r="J122" s="194"/>
      <c r="K122" s="194"/>
      <c r="L122" s="198"/>
      <c r="M122" s="199"/>
      <c r="N122" s="200"/>
      <c r="O122" s="200"/>
      <c r="P122" s="200"/>
      <c r="Q122" s="200"/>
      <c r="R122" s="200"/>
      <c r="S122" s="200"/>
      <c r="T122" s="201"/>
      <c r="AT122" s="202" t="s">
        <v>139</v>
      </c>
      <c r="AU122" s="202" t="s">
        <v>82</v>
      </c>
      <c r="AV122" s="13" t="s">
        <v>80</v>
      </c>
      <c r="AW122" s="13" t="s">
        <v>33</v>
      </c>
      <c r="AX122" s="13" t="s">
        <v>72</v>
      </c>
      <c r="AY122" s="202" t="s">
        <v>128</v>
      </c>
    </row>
    <row r="123" spans="1:65" s="14" customFormat="1">
      <c r="B123" s="203"/>
      <c r="C123" s="204"/>
      <c r="D123" s="188" t="s">
        <v>139</v>
      </c>
      <c r="E123" s="205" t="s">
        <v>19</v>
      </c>
      <c r="F123" s="206" t="s">
        <v>178</v>
      </c>
      <c r="G123" s="204"/>
      <c r="H123" s="207">
        <v>4.4800000000000004</v>
      </c>
      <c r="I123" s="208"/>
      <c r="J123" s="204"/>
      <c r="K123" s="204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139</v>
      </c>
      <c r="AU123" s="213" t="s">
        <v>82</v>
      </c>
      <c r="AV123" s="14" t="s">
        <v>82</v>
      </c>
      <c r="AW123" s="14" t="s">
        <v>33</v>
      </c>
      <c r="AX123" s="14" t="s">
        <v>80</v>
      </c>
      <c r="AY123" s="213" t="s">
        <v>128</v>
      </c>
    </row>
    <row r="124" spans="1:65" s="2" customFormat="1" ht="16.5" customHeight="1">
      <c r="A124" s="36"/>
      <c r="B124" s="37"/>
      <c r="C124" s="225" t="s">
        <v>179</v>
      </c>
      <c r="D124" s="225" t="s">
        <v>180</v>
      </c>
      <c r="E124" s="226" t="s">
        <v>181</v>
      </c>
      <c r="F124" s="227" t="s">
        <v>182</v>
      </c>
      <c r="G124" s="228" t="s">
        <v>183</v>
      </c>
      <c r="H124" s="229">
        <v>9.9459999999999997</v>
      </c>
      <c r="I124" s="230"/>
      <c r="J124" s="231">
        <f>ROUND(I124*H124,2)</f>
        <v>0</v>
      </c>
      <c r="K124" s="227" t="s">
        <v>134</v>
      </c>
      <c r="L124" s="232"/>
      <c r="M124" s="233" t="s">
        <v>19</v>
      </c>
      <c r="N124" s="234" t="s">
        <v>43</v>
      </c>
      <c r="O124" s="66"/>
      <c r="P124" s="184">
        <f>O124*H124</f>
        <v>0</v>
      </c>
      <c r="Q124" s="184">
        <v>1</v>
      </c>
      <c r="R124" s="184">
        <f>Q124*H124</f>
        <v>9.9459999999999997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179</v>
      </c>
      <c r="AT124" s="186" t="s">
        <v>180</v>
      </c>
      <c r="AU124" s="186" t="s">
        <v>82</v>
      </c>
      <c r="AY124" s="19" t="s">
        <v>128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80</v>
      </c>
      <c r="BK124" s="187">
        <f>ROUND(I124*H124,2)</f>
        <v>0</v>
      </c>
      <c r="BL124" s="19" t="s">
        <v>135</v>
      </c>
      <c r="BM124" s="186" t="s">
        <v>184</v>
      </c>
    </row>
    <row r="125" spans="1:65" s="2" customFormat="1">
      <c r="A125" s="36"/>
      <c r="B125" s="37"/>
      <c r="C125" s="38"/>
      <c r="D125" s="188" t="s">
        <v>137</v>
      </c>
      <c r="E125" s="38"/>
      <c r="F125" s="189" t="s">
        <v>182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137</v>
      </c>
      <c r="AU125" s="19" t="s">
        <v>82</v>
      </c>
    </row>
    <row r="126" spans="1:65" s="14" customFormat="1">
      <c r="B126" s="203"/>
      <c r="C126" s="204"/>
      <c r="D126" s="188" t="s">
        <v>139</v>
      </c>
      <c r="E126" s="204"/>
      <c r="F126" s="206" t="s">
        <v>185</v>
      </c>
      <c r="G126" s="204"/>
      <c r="H126" s="207">
        <v>9.9459999999999997</v>
      </c>
      <c r="I126" s="208"/>
      <c r="J126" s="204"/>
      <c r="K126" s="204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139</v>
      </c>
      <c r="AU126" s="213" t="s">
        <v>82</v>
      </c>
      <c r="AV126" s="14" t="s">
        <v>82</v>
      </c>
      <c r="AW126" s="14" t="s">
        <v>4</v>
      </c>
      <c r="AX126" s="14" t="s">
        <v>80</v>
      </c>
      <c r="AY126" s="213" t="s">
        <v>128</v>
      </c>
    </row>
    <row r="127" spans="1:65" s="12" customFormat="1" ht="22.9" customHeight="1">
      <c r="B127" s="159"/>
      <c r="C127" s="160"/>
      <c r="D127" s="161" t="s">
        <v>71</v>
      </c>
      <c r="E127" s="173" t="s">
        <v>135</v>
      </c>
      <c r="F127" s="173" t="s">
        <v>186</v>
      </c>
      <c r="G127" s="160"/>
      <c r="H127" s="160"/>
      <c r="I127" s="163"/>
      <c r="J127" s="174">
        <f>BK127</f>
        <v>0</v>
      </c>
      <c r="K127" s="160"/>
      <c r="L127" s="165"/>
      <c r="M127" s="166"/>
      <c r="N127" s="167"/>
      <c r="O127" s="167"/>
      <c r="P127" s="168">
        <f>SUM(P128:P134)</f>
        <v>0</v>
      </c>
      <c r="Q127" s="167"/>
      <c r="R127" s="168">
        <f>SUM(R128:R134)</f>
        <v>2.9036799999999996</v>
      </c>
      <c r="S127" s="167"/>
      <c r="T127" s="169">
        <f>SUM(T128:T134)</f>
        <v>0</v>
      </c>
      <c r="AR127" s="170" t="s">
        <v>80</v>
      </c>
      <c r="AT127" s="171" t="s">
        <v>71</v>
      </c>
      <c r="AU127" s="171" t="s">
        <v>80</v>
      </c>
      <c r="AY127" s="170" t="s">
        <v>128</v>
      </c>
      <c r="BK127" s="172">
        <f>SUM(BK128:BK134)</f>
        <v>0</v>
      </c>
    </row>
    <row r="128" spans="1:65" s="2" customFormat="1" ht="16.5" customHeight="1">
      <c r="A128" s="36"/>
      <c r="B128" s="37"/>
      <c r="C128" s="175" t="s">
        <v>187</v>
      </c>
      <c r="D128" s="175" t="s">
        <v>130</v>
      </c>
      <c r="E128" s="176" t="s">
        <v>188</v>
      </c>
      <c r="F128" s="177" t="s">
        <v>189</v>
      </c>
      <c r="G128" s="178" t="s">
        <v>190</v>
      </c>
      <c r="H128" s="179">
        <v>4</v>
      </c>
      <c r="I128" s="180"/>
      <c r="J128" s="181">
        <f>ROUND(I128*H128,2)</f>
        <v>0</v>
      </c>
      <c r="K128" s="177" t="s">
        <v>134</v>
      </c>
      <c r="L128" s="41"/>
      <c r="M128" s="182" t="s">
        <v>19</v>
      </c>
      <c r="N128" s="183" t="s">
        <v>43</v>
      </c>
      <c r="O128" s="66"/>
      <c r="P128" s="184">
        <f>O128*H128</f>
        <v>0</v>
      </c>
      <c r="Q128" s="184">
        <v>0.21251999999999999</v>
      </c>
      <c r="R128" s="184">
        <f>Q128*H128</f>
        <v>0.85007999999999995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135</v>
      </c>
      <c r="AT128" s="186" t="s">
        <v>130</v>
      </c>
      <c r="AU128" s="186" t="s">
        <v>82</v>
      </c>
      <c r="AY128" s="19" t="s">
        <v>128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80</v>
      </c>
      <c r="BK128" s="187">
        <f>ROUND(I128*H128,2)</f>
        <v>0</v>
      </c>
      <c r="BL128" s="19" t="s">
        <v>135</v>
      </c>
      <c r="BM128" s="186" t="s">
        <v>191</v>
      </c>
    </row>
    <row r="129" spans="1:65" s="2" customFormat="1">
      <c r="A129" s="36"/>
      <c r="B129" s="37"/>
      <c r="C129" s="38"/>
      <c r="D129" s="188" t="s">
        <v>137</v>
      </c>
      <c r="E129" s="38"/>
      <c r="F129" s="189" t="s">
        <v>192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137</v>
      </c>
      <c r="AU129" s="19" t="s">
        <v>82</v>
      </c>
    </row>
    <row r="130" spans="1:65" s="13" customFormat="1">
      <c r="B130" s="193"/>
      <c r="C130" s="194"/>
      <c r="D130" s="188" t="s">
        <v>139</v>
      </c>
      <c r="E130" s="195" t="s">
        <v>19</v>
      </c>
      <c r="F130" s="196" t="s">
        <v>193</v>
      </c>
      <c r="G130" s="194"/>
      <c r="H130" s="195" t="s">
        <v>19</v>
      </c>
      <c r="I130" s="197"/>
      <c r="J130" s="194"/>
      <c r="K130" s="194"/>
      <c r="L130" s="198"/>
      <c r="M130" s="199"/>
      <c r="N130" s="200"/>
      <c r="O130" s="200"/>
      <c r="P130" s="200"/>
      <c r="Q130" s="200"/>
      <c r="R130" s="200"/>
      <c r="S130" s="200"/>
      <c r="T130" s="201"/>
      <c r="AT130" s="202" t="s">
        <v>139</v>
      </c>
      <c r="AU130" s="202" t="s">
        <v>82</v>
      </c>
      <c r="AV130" s="13" t="s">
        <v>80</v>
      </c>
      <c r="AW130" s="13" t="s">
        <v>33</v>
      </c>
      <c r="AX130" s="13" t="s">
        <v>72</v>
      </c>
      <c r="AY130" s="202" t="s">
        <v>128</v>
      </c>
    </row>
    <row r="131" spans="1:65" s="14" customFormat="1">
      <c r="B131" s="203"/>
      <c r="C131" s="204"/>
      <c r="D131" s="188" t="s">
        <v>139</v>
      </c>
      <c r="E131" s="205" t="s">
        <v>19</v>
      </c>
      <c r="F131" s="206" t="s">
        <v>194</v>
      </c>
      <c r="G131" s="204"/>
      <c r="H131" s="207">
        <v>4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139</v>
      </c>
      <c r="AU131" s="213" t="s">
        <v>82</v>
      </c>
      <c r="AV131" s="14" t="s">
        <v>82</v>
      </c>
      <c r="AW131" s="14" t="s">
        <v>33</v>
      </c>
      <c r="AX131" s="14" t="s">
        <v>80</v>
      </c>
      <c r="AY131" s="213" t="s">
        <v>128</v>
      </c>
    </row>
    <row r="132" spans="1:65" s="2" customFormat="1" ht="16.5" customHeight="1">
      <c r="A132" s="36"/>
      <c r="B132" s="37"/>
      <c r="C132" s="175" t="s">
        <v>195</v>
      </c>
      <c r="D132" s="175" t="s">
        <v>130</v>
      </c>
      <c r="E132" s="176" t="s">
        <v>196</v>
      </c>
      <c r="F132" s="177" t="s">
        <v>197</v>
      </c>
      <c r="G132" s="178" t="s">
        <v>190</v>
      </c>
      <c r="H132" s="179">
        <v>4</v>
      </c>
      <c r="I132" s="180"/>
      <c r="J132" s="181">
        <f>ROUND(I132*H132,2)</f>
        <v>0</v>
      </c>
      <c r="K132" s="177" t="s">
        <v>134</v>
      </c>
      <c r="L132" s="41"/>
      <c r="M132" s="182" t="s">
        <v>19</v>
      </c>
      <c r="N132" s="183" t="s">
        <v>43</v>
      </c>
      <c r="O132" s="66"/>
      <c r="P132" s="184">
        <f>O132*H132</f>
        <v>0</v>
      </c>
      <c r="Q132" s="184">
        <v>0.51339999999999997</v>
      </c>
      <c r="R132" s="184">
        <f>Q132*H132</f>
        <v>2.0535999999999999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135</v>
      </c>
      <c r="AT132" s="186" t="s">
        <v>130</v>
      </c>
      <c r="AU132" s="186" t="s">
        <v>82</v>
      </c>
      <c r="AY132" s="19" t="s">
        <v>128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80</v>
      </c>
      <c r="BK132" s="187">
        <f>ROUND(I132*H132,2)</f>
        <v>0</v>
      </c>
      <c r="BL132" s="19" t="s">
        <v>135</v>
      </c>
      <c r="BM132" s="186" t="s">
        <v>198</v>
      </c>
    </row>
    <row r="133" spans="1:65" s="2" customFormat="1" ht="19.5">
      <c r="A133" s="36"/>
      <c r="B133" s="37"/>
      <c r="C133" s="38"/>
      <c r="D133" s="188" t="s">
        <v>137</v>
      </c>
      <c r="E133" s="38"/>
      <c r="F133" s="189" t="s">
        <v>199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137</v>
      </c>
      <c r="AU133" s="19" t="s">
        <v>82</v>
      </c>
    </row>
    <row r="134" spans="1:65" s="14" customFormat="1">
      <c r="B134" s="203"/>
      <c r="C134" s="204"/>
      <c r="D134" s="188" t="s">
        <v>139</v>
      </c>
      <c r="E134" s="205" t="s">
        <v>19</v>
      </c>
      <c r="F134" s="206" t="s">
        <v>194</v>
      </c>
      <c r="G134" s="204"/>
      <c r="H134" s="207">
        <v>4</v>
      </c>
      <c r="I134" s="208"/>
      <c r="J134" s="204"/>
      <c r="K134" s="204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139</v>
      </c>
      <c r="AU134" s="213" t="s">
        <v>82</v>
      </c>
      <c r="AV134" s="14" t="s">
        <v>82</v>
      </c>
      <c r="AW134" s="14" t="s">
        <v>33</v>
      </c>
      <c r="AX134" s="14" t="s">
        <v>80</v>
      </c>
      <c r="AY134" s="213" t="s">
        <v>128</v>
      </c>
    </row>
    <row r="135" spans="1:65" s="12" customFormat="1" ht="22.9" customHeight="1">
      <c r="B135" s="159"/>
      <c r="C135" s="160"/>
      <c r="D135" s="161" t="s">
        <v>71</v>
      </c>
      <c r="E135" s="173" t="s">
        <v>187</v>
      </c>
      <c r="F135" s="173" t="s">
        <v>200</v>
      </c>
      <c r="G135" s="160"/>
      <c r="H135" s="160"/>
      <c r="I135" s="163"/>
      <c r="J135" s="174">
        <f>BK135</f>
        <v>0</v>
      </c>
      <c r="K135" s="160"/>
      <c r="L135" s="165"/>
      <c r="M135" s="166"/>
      <c r="N135" s="167"/>
      <c r="O135" s="167"/>
      <c r="P135" s="168">
        <f>SUM(P136:P142)</f>
        <v>0</v>
      </c>
      <c r="Q135" s="167"/>
      <c r="R135" s="168">
        <f>SUM(R136:R142)</f>
        <v>0</v>
      </c>
      <c r="S135" s="167"/>
      <c r="T135" s="169">
        <f>SUM(T136:T142)</f>
        <v>1.8524999999999998</v>
      </c>
      <c r="AR135" s="170" t="s">
        <v>80</v>
      </c>
      <c r="AT135" s="171" t="s">
        <v>71</v>
      </c>
      <c r="AU135" s="171" t="s">
        <v>80</v>
      </c>
      <c r="AY135" s="170" t="s">
        <v>128</v>
      </c>
      <c r="BK135" s="172">
        <f>SUM(BK136:BK142)</f>
        <v>0</v>
      </c>
    </row>
    <row r="136" spans="1:65" s="2" customFormat="1" ht="21.75" customHeight="1">
      <c r="A136" s="36"/>
      <c r="B136" s="37"/>
      <c r="C136" s="175" t="s">
        <v>201</v>
      </c>
      <c r="D136" s="175" t="s">
        <v>130</v>
      </c>
      <c r="E136" s="176" t="s">
        <v>202</v>
      </c>
      <c r="F136" s="177" t="s">
        <v>203</v>
      </c>
      <c r="G136" s="178" t="s">
        <v>19</v>
      </c>
      <c r="H136" s="179">
        <v>1</v>
      </c>
      <c r="I136" s="180"/>
      <c r="J136" s="181">
        <f>ROUND(I136*H136,2)</f>
        <v>0</v>
      </c>
      <c r="K136" s="177" t="s">
        <v>19</v>
      </c>
      <c r="L136" s="41"/>
      <c r="M136" s="182" t="s">
        <v>19</v>
      </c>
      <c r="N136" s="183" t="s">
        <v>43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135</v>
      </c>
      <c r="AT136" s="186" t="s">
        <v>130</v>
      </c>
      <c r="AU136" s="186" t="s">
        <v>82</v>
      </c>
      <c r="AY136" s="19" t="s">
        <v>128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80</v>
      </c>
      <c r="BK136" s="187">
        <f>ROUND(I136*H136,2)</f>
        <v>0</v>
      </c>
      <c r="BL136" s="19" t="s">
        <v>135</v>
      </c>
      <c r="BM136" s="186" t="s">
        <v>204</v>
      </c>
    </row>
    <row r="137" spans="1:65" s="2" customFormat="1">
      <c r="A137" s="36"/>
      <c r="B137" s="37"/>
      <c r="C137" s="38"/>
      <c r="D137" s="188" t="s">
        <v>137</v>
      </c>
      <c r="E137" s="38"/>
      <c r="F137" s="189" t="s">
        <v>203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137</v>
      </c>
      <c r="AU137" s="19" t="s">
        <v>82</v>
      </c>
    </row>
    <row r="138" spans="1:65" s="2" customFormat="1" ht="24">
      <c r="A138" s="36"/>
      <c r="B138" s="37"/>
      <c r="C138" s="175" t="s">
        <v>205</v>
      </c>
      <c r="D138" s="175" t="s">
        <v>130</v>
      </c>
      <c r="E138" s="176" t="s">
        <v>206</v>
      </c>
      <c r="F138" s="177" t="s">
        <v>207</v>
      </c>
      <c r="G138" s="178" t="s">
        <v>208</v>
      </c>
      <c r="H138" s="179">
        <v>1</v>
      </c>
      <c r="I138" s="180"/>
      <c r="J138" s="181">
        <f>ROUND(I138*H138,2)</f>
        <v>0</v>
      </c>
      <c r="K138" s="177" t="s">
        <v>19</v>
      </c>
      <c r="L138" s="41"/>
      <c r="M138" s="182" t="s">
        <v>19</v>
      </c>
      <c r="N138" s="183" t="s">
        <v>43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135</v>
      </c>
      <c r="AT138" s="186" t="s">
        <v>130</v>
      </c>
      <c r="AU138" s="186" t="s">
        <v>82</v>
      </c>
      <c r="AY138" s="19" t="s">
        <v>128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80</v>
      </c>
      <c r="BK138" s="187">
        <f>ROUND(I138*H138,2)</f>
        <v>0</v>
      </c>
      <c r="BL138" s="19" t="s">
        <v>135</v>
      </c>
      <c r="BM138" s="186" t="s">
        <v>209</v>
      </c>
    </row>
    <row r="139" spans="1:65" s="2" customFormat="1">
      <c r="A139" s="36"/>
      <c r="B139" s="37"/>
      <c r="C139" s="38"/>
      <c r="D139" s="188" t="s">
        <v>137</v>
      </c>
      <c r="E139" s="38"/>
      <c r="F139" s="189" t="s">
        <v>207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137</v>
      </c>
      <c r="AU139" s="19" t="s">
        <v>82</v>
      </c>
    </row>
    <row r="140" spans="1:65" s="2" customFormat="1" ht="16.5" customHeight="1">
      <c r="A140" s="36"/>
      <c r="B140" s="37"/>
      <c r="C140" s="175" t="s">
        <v>210</v>
      </c>
      <c r="D140" s="175" t="s">
        <v>130</v>
      </c>
      <c r="E140" s="176" t="s">
        <v>211</v>
      </c>
      <c r="F140" s="177" t="s">
        <v>212</v>
      </c>
      <c r="G140" s="178" t="s">
        <v>149</v>
      </c>
      <c r="H140" s="179">
        <v>0.95</v>
      </c>
      <c r="I140" s="180"/>
      <c r="J140" s="181">
        <f>ROUND(I140*H140,2)</f>
        <v>0</v>
      </c>
      <c r="K140" s="177" t="s">
        <v>134</v>
      </c>
      <c r="L140" s="41"/>
      <c r="M140" s="182" t="s">
        <v>19</v>
      </c>
      <c r="N140" s="183" t="s">
        <v>43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1.95</v>
      </c>
      <c r="T140" s="185">
        <f>S140*H140</f>
        <v>1.8524999999999998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135</v>
      </c>
      <c r="AT140" s="186" t="s">
        <v>130</v>
      </c>
      <c r="AU140" s="186" t="s">
        <v>82</v>
      </c>
      <c r="AY140" s="19" t="s">
        <v>128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80</v>
      </c>
      <c r="BK140" s="187">
        <f>ROUND(I140*H140,2)</f>
        <v>0</v>
      </c>
      <c r="BL140" s="19" t="s">
        <v>135</v>
      </c>
      <c r="BM140" s="186" t="s">
        <v>213</v>
      </c>
    </row>
    <row r="141" spans="1:65" s="2" customFormat="1">
      <c r="A141" s="36"/>
      <c r="B141" s="37"/>
      <c r="C141" s="38"/>
      <c r="D141" s="188" t="s">
        <v>137</v>
      </c>
      <c r="E141" s="38"/>
      <c r="F141" s="189" t="s">
        <v>214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137</v>
      </c>
      <c r="AU141" s="19" t="s">
        <v>82</v>
      </c>
    </row>
    <row r="142" spans="1:65" s="14" customFormat="1">
      <c r="B142" s="203"/>
      <c r="C142" s="204"/>
      <c r="D142" s="188" t="s">
        <v>139</v>
      </c>
      <c r="E142" s="205" t="s">
        <v>19</v>
      </c>
      <c r="F142" s="206" t="s">
        <v>215</v>
      </c>
      <c r="G142" s="204"/>
      <c r="H142" s="207">
        <v>0.95</v>
      </c>
      <c r="I142" s="208"/>
      <c r="J142" s="204"/>
      <c r="K142" s="204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139</v>
      </c>
      <c r="AU142" s="213" t="s">
        <v>82</v>
      </c>
      <c r="AV142" s="14" t="s">
        <v>82</v>
      </c>
      <c r="AW142" s="14" t="s">
        <v>33</v>
      </c>
      <c r="AX142" s="14" t="s">
        <v>80</v>
      </c>
      <c r="AY142" s="213" t="s">
        <v>128</v>
      </c>
    </row>
    <row r="143" spans="1:65" s="12" customFormat="1" ht="22.9" customHeight="1">
      <c r="B143" s="159"/>
      <c r="C143" s="160"/>
      <c r="D143" s="161" t="s">
        <v>71</v>
      </c>
      <c r="E143" s="173" t="s">
        <v>216</v>
      </c>
      <c r="F143" s="173" t="s">
        <v>217</v>
      </c>
      <c r="G143" s="160"/>
      <c r="H143" s="160"/>
      <c r="I143" s="163"/>
      <c r="J143" s="174">
        <f>BK143</f>
        <v>0</v>
      </c>
      <c r="K143" s="160"/>
      <c r="L143" s="165"/>
      <c r="M143" s="166"/>
      <c r="N143" s="167"/>
      <c r="O143" s="167"/>
      <c r="P143" s="168">
        <f>SUM(P144:P164)</f>
        <v>0</v>
      </c>
      <c r="Q143" s="167"/>
      <c r="R143" s="168">
        <f>SUM(R144:R164)</f>
        <v>0</v>
      </c>
      <c r="S143" s="167"/>
      <c r="T143" s="169">
        <f>SUM(T144:T164)</f>
        <v>0</v>
      </c>
      <c r="AR143" s="170" t="s">
        <v>80</v>
      </c>
      <c r="AT143" s="171" t="s">
        <v>71</v>
      </c>
      <c r="AU143" s="171" t="s">
        <v>80</v>
      </c>
      <c r="AY143" s="170" t="s">
        <v>128</v>
      </c>
      <c r="BK143" s="172">
        <f>SUM(BK144:BK164)</f>
        <v>0</v>
      </c>
    </row>
    <row r="144" spans="1:65" s="2" customFormat="1" ht="16.5" customHeight="1">
      <c r="A144" s="36"/>
      <c r="B144" s="37"/>
      <c r="C144" s="175" t="s">
        <v>218</v>
      </c>
      <c r="D144" s="175" t="s">
        <v>130</v>
      </c>
      <c r="E144" s="176" t="s">
        <v>219</v>
      </c>
      <c r="F144" s="177" t="s">
        <v>220</v>
      </c>
      <c r="G144" s="178" t="s">
        <v>183</v>
      </c>
      <c r="H144" s="179">
        <v>1.921</v>
      </c>
      <c r="I144" s="180"/>
      <c r="J144" s="181">
        <f>ROUND(I144*H144,2)</f>
        <v>0</v>
      </c>
      <c r="K144" s="177" t="s">
        <v>134</v>
      </c>
      <c r="L144" s="41"/>
      <c r="M144" s="182" t="s">
        <v>19</v>
      </c>
      <c r="N144" s="183" t="s">
        <v>43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135</v>
      </c>
      <c r="AT144" s="186" t="s">
        <v>130</v>
      </c>
      <c r="AU144" s="186" t="s">
        <v>82</v>
      </c>
      <c r="AY144" s="19" t="s">
        <v>128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80</v>
      </c>
      <c r="BK144" s="187">
        <f>ROUND(I144*H144,2)</f>
        <v>0</v>
      </c>
      <c r="BL144" s="19" t="s">
        <v>135</v>
      </c>
      <c r="BM144" s="186" t="s">
        <v>221</v>
      </c>
    </row>
    <row r="145" spans="1:65" s="2" customFormat="1">
      <c r="A145" s="36"/>
      <c r="B145" s="37"/>
      <c r="C145" s="38"/>
      <c r="D145" s="188" t="s">
        <v>137</v>
      </c>
      <c r="E145" s="38"/>
      <c r="F145" s="189" t="s">
        <v>222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137</v>
      </c>
      <c r="AU145" s="19" t="s">
        <v>82</v>
      </c>
    </row>
    <row r="146" spans="1:65" s="13" customFormat="1">
      <c r="B146" s="193"/>
      <c r="C146" s="194"/>
      <c r="D146" s="188" t="s">
        <v>139</v>
      </c>
      <c r="E146" s="195" t="s">
        <v>19</v>
      </c>
      <c r="F146" s="196" t="s">
        <v>223</v>
      </c>
      <c r="G146" s="194"/>
      <c r="H146" s="195" t="s">
        <v>19</v>
      </c>
      <c r="I146" s="197"/>
      <c r="J146" s="194"/>
      <c r="K146" s="194"/>
      <c r="L146" s="198"/>
      <c r="M146" s="199"/>
      <c r="N146" s="200"/>
      <c r="O146" s="200"/>
      <c r="P146" s="200"/>
      <c r="Q146" s="200"/>
      <c r="R146" s="200"/>
      <c r="S146" s="200"/>
      <c r="T146" s="201"/>
      <c r="AT146" s="202" t="s">
        <v>139</v>
      </c>
      <c r="AU146" s="202" t="s">
        <v>82</v>
      </c>
      <c r="AV146" s="13" t="s">
        <v>80</v>
      </c>
      <c r="AW146" s="13" t="s">
        <v>33</v>
      </c>
      <c r="AX146" s="13" t="s">
        <v>72</v>
      </c>
      <c r="AY146" s="202" t="s">
        <v>128</v>
      </c>
    </row>
    <row r="147" spans="1:65" s="13" customFormat="1">
      <c r="B147" s="193"/>
      <c r="C147" s="194"/>
      <c r="D147" s="188" t="s">
        <v>139</v>
      </c>
      <c r="E147" s="195" t="s">
        <v>19</v>
      </c>
      <c r="F147" s="196" t="s">
        <v>224</v>
      </c>
      <c r="G147" s="194"/>
      <c r="H147" s="195" t="s">
        <v>19</v>
      </c>
      <c r="I147" s="197"/>
      <c r="J147" s="194"/>
      <c r="K147" s="194"/>
      <c r="L147" s="198"/>
      <c r="M147" s="199"/>
      <c r="N147" s="200"/>
      <c r="O147" s="200"/>
      <c r="P147" s="200"/>
      <c r="Q147" s="200"/>
      <c r="R147" s="200"/>
      <c r="S147" s="200"/>
      <c r="T147" s="201"/>
      <c r="AT147" s="202" t="s">
        <v>139</v>
      </c>
      <c r="AU147" s="202" t="s">
        <v>82</v>
      </c>
      <c r="AV147" s="13" t="s">
        <v>80</v>
      </c>
      <c r="AW147" s="13" t="s">
        <v>33</v>
      </c>
      <c r="AX147" s="13" t="s">
        <v>72</v>
      </c>
      <c r="AY147" s="202" t="s">
        <v>128</v>
      </c>
    </row>
    <row r="148" spans="1:65" s="14" customFormat="1">
      <c r="B148" s="203"/>
      <c r="C148" s="204"/>
      <c r="D148" s="188" t="s">
        <v>139</v>
      </c>
      <c r="E148" s="205" t="s">
        <v>19</v>
      </c>
      <c r="F148" s="206" t="s">
        <v>225</v>
      </c>
      <c r="G148" s="204"/>
      <c r="H148" s="207">
        <v>1.853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139</v>
      </c>
      <c r="AU148" s="213" t="s">
        <v>82</v>
      </c>
      <c r="AV148" s="14" t="s">
        <v>82</v>
      </c>
      <c r="AW148" s="14" t="s">
        <v>33</v>
      </c>
      <c r="AX148" s="14" t="s">
        <v>72</v>
      </c>
      <c r="AY148" s="213" t="s">
        <v>128</v>
      </c>
    </row>
    <row r="149" spans="1:65" s="16" customFormat="1">
      <c r="B149" s="235"/>
      <c r="C149" s="236"/>
      <c r="D149" s="188" t="s">
        <v>139</v>
      </c>
      <c r="E149" s="237" t="s">
        <v>19</v>
      </c>
      <c r="F149" s="238" t="s">
        <v>226</v>
      </c>
      <c r="G149" s="236"/>
      <c r="H149" s="239">
        <v>1.853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AT149" s="245" t="s">
        <v>139</v>
      </c>
      <c r="AU149" s="245" t="s">
        <v>82</v>
      </c>
      <c r="AV149" s="16" t="s">
        <v>146</v>
      </c>
      <c r="AW149" s="16" t="s">
        <v>33</v>
      </c>
      <c r="AX149" s="16" t="s">
        <v>72</v>
      </c>
      <c r="AY149" s="245" t="s">
        <v>128</v>
      </c>
    </row>
    <row r="150" spans="1:65" s="13" customFormat="1">
      <c r="B150" s="193"/>
      <c r="C150" s="194"/>
      <c r="D150" s="188" t="s">
        <v>139</v>
      </c>
      <c r="E150" s="195" t="s">
        <v>19</v>
      </c>
      <c r="F150" s="196" t="s">
        <v>227</v>
      </c>
      <c r="G150" s="194"/>
      <c r="H150" s="195" t="s">
        <v>19</v>
      </c>
      <c r="I150" s="197"/>
      <c r="J150" s="194"/>
      <c r="K150" s="194"/>
      <c r="L150" s="198"/>
      <c r="M150" s="199"/>
      <c r="N150" s="200"/>
      <c r="O150" s="200"/>
      <c r="P150" s="200"/>
      <c r="Q150" s="200"/>
      <c r="R150" s="200"/>
      <c r="S150" s="200"/>
      <c r="T150" s="201"/>
      <c r="AT150" s="202" t="s">
        <v>139</v>
      </c>
      <c r="AU150" s="202" t="s">
        <v>82</v>
      </c>
      <c r="AV150" s="13" t="s">
        <v>80</v>
      </c>
      <c r="AW150" s="13" t="s">
        <v>33</v>
      </c>
      <c r="AX150" s="13" t="s">
        <v>72</v>
      </c>
      <c r="AY150" s="202" t="s">
        <v>128</v>
      </c>
    </row>
    <row r="151" spans="1:65" s="13" customFormat="1">
      <c r="B151" s="193"/>
      <c r="C151" s="194"/>
      <c r="D151" s="188" t="s">
        <v>139</v>
      </c>
      <c r="E151" s="195" t="s">
        <v>19</v>
      </c>
      <c r="F151" s="196" t="s">
        <v>228</v>
      </c>
      <c r="G151" s="194"/>
      <c r="H151" s="195" t="s">
        <v>19</v>
      </c>
      <c r="I151" s="197"/>
      <c r="J151" s="194"/>
      <c r="K151" s="194"/>
      <c r="L151" s="198"/>
      <c r="M151" s="199"/>
      <c r="N151" s="200"/>
      <c r="O151" s="200"/>
      <c r="P151" s="200"/>
      <c r="Q151" s="200"/>
      <c r="R151" s="200"/>
      <c r="S151" s="200"/>
      <c r="T151" s="201"/>
      <c r="AT151" s="202" t="s">
        <v>139</v>
      </c>
      <c r="AU151" s="202" t="s">
        <v>82</v>
      </c>
      <c r="AV151" s="13" t="s">
        <v>80</v>
      </c>
      <c r="AW151" s="13" t="s">
        <v>33</v>
      </c>
      <c r="AX151" s="13" t="s">
        <v>72</v>
      </c>
      <c r="AY151" s="202" t="s">
        <v>128</v>
      </c>
    </row>
    <row r="152" spans="1:65" s="14" customFormat="1">
      <c r="B152" s="203"/>
      <c r="C152" s="204"/>
      <c r="D152" s="188" t="s">
        <v>139</v>
      </c>
      <c r="E152" s="205" t="s">
        <v>19</v>
      </c>
      <c r="F152" s="206" t="s">
        <v>229</v>
      </c>
      <c r="G152" s="204"/>
      <c r="H152" s="207">
        <v>6.0999999999999999E-2</v>
      </c>
      <c r="I152" s="208"/>
      <c r="J152" s="204"/>
      <c r="K152" s="204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139</v>
      </c>
      <c r="AU152" s="213" t="s">
        <v>82</v>
      </c>
      <c r="AV152" s="14" t="s">
        <v>82</v>
      </c>
      <c r="AW152" s="14" t="s">
        <v>33</v>
      </c>
      <c r="AX152" s="14" t="s">
        <v>72</v>
      </c>
      <c r="AY152" s="213" t="s">
        <v>128</v>
      </c>
    </row>
    <row r="153" spans="1:65" s="13" customFormat="1">
      <c r="B153" s="193"/>
      <c r="C153" s="194"/>
      <c r="D153" s="188" t="s">
        <v>139</v>
      </c>
      <c r="E153" s="195" t="s">
        <v>19</v>
      </c>
      <c r="F153" s="196" t="s">
        <v>230</v>
      </c>
      <c r="G153" s="194"/>
      <c r="H153" s="195" t="s">
        <v>19</v>
      </c>
      <c r="I153" s="197"/>
      <c r="J153" s="194"/>
      <c r="K153" s="194"/>
      <c r="L153" s="198"/>
      <c r="M153" s="199"/>
      <c r="N153" s="200"/>
      <c r="O153" s="200"/>
      <c r="P153" s="200"/>
      <c r="Q153" s="200"/>
      <c r="R153" s="200"/>
      <c r="S153" s="200"/>
      <c r="T153" s="201"/>
      <c r="AT153" s="202" t="s">
        <v>139</v>
      </c>
      <c r="AU153" s="202" t="s">
        <v>82</v>
      </c>
      <c r="AV153" s="13" t="s">
        <v>80</v>
      </c>
      <c r="AW153" s="13" t="s">
        <v>33</v>
      </c>
      <c r="AX153" s="13" t="s">
        <v>72</v>
      </c>
      <c r="AY153" s="202" t="s">
        <v>128</v>
      </c>
    </row>
    <row r="154" spans="1:65" s="14" customFormat="1">
      <c r="B154" s="203"/>
      <c r="C154" s="204"/>
      <c r="D154" s="188" t="s">
        <v>139</v>
      </c>
      <c r="E154" s="205" t="s">
        <v>19</v>
      </c>
      <c r="F154" s="206" t="s">
        <v>231</v>
      </c>
      <c r="G154" s="204"/>
      <c r="H154" s="207">
        <v>7.0000000000000001E-3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139</v>
      </c>
      <c r="AU154" s="213" t="s">
        <v>82</v>
      </c>
      <c r="AV154" s="14" t="s">
        <v>82</v>
      </c>
      <c r="AW154" s="14" t="s">
        <v>33</v>
      </c>
      <c r="AX154" s="14" t="s">
        <v>72</v>
      </c>
      <c r="AY154" s="213" t="s">
        <v>128</v>
      </c>
    </row>
    <row r="155" spans="1:65" s="16" customFormat="1">
      <c r="B155" s="235"/>
      <c r="C155" s="236"/>
      <c r="D155" s="188" t="s">
        <v>139</v>
      </c>
      <c r="E155" s="237" t="s">
        <v>19</v>
      </c>
      <c r="F155" s="238" t="s">
        <v>226</v>
      </c>
      <c r="G155" s="236"/>
      <c r="H155" s="239">
        <v>6.8000000000000005E-2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AT155" s="245" t="s">
        <v>139</v>
      </c>
      <c r="AU155" s="245" t="s">
        <v>82</v>
      </c>
      <c r="AV155" s="16" t="s">
        <v>146</v>
      </c>
      <c r="AW155" s="16" t="s">
        <v>33</v>
      </c>
      <c r="AX155" s="16" t="s">
        <v>72</v>
      </c>
      <c r="AY155" s="245" t="s">
        <v>128</v>
      </c>
    </row>
    <row r="156" spans="1:65" s="15" customFormat="1">
      <c r="B156" s="214"/>
      <c r="C156" s="215"/>
      <c r="D156" s="188" t="s">
        <v>139</v>
      </c>
      <c r="E156" s="216" t="s">
        <v>19</v>
      </c>
      <c r="F156" s="217" t="s">
        <v>156</v>
      </c>
      <c r="G156" s="215"/>
      <c r="H156" s="218">
        <v>1.9209999999999998</v>
      </c>
      <c r="I156" s="219"/>
      <c r="J156" s="215"/>
      <c r="K156" s="215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139</v>
      </c>
      <c r="AU156" s="224" t="s">
        <v>82</v>
      </c>
      <c r="AV156" s="15" t="s">
        <v>135</v>
      </c>
      <c r="AW156" s="15" t="s">
        <v>33</v>
      </c>
      <c r="AX156" s="15" t="s">
        <v>80</v>
      </c>
      <c r="AY156" s="224" t="s">
        <v>128</v>
      </c>
    </row>
    <row r="157" spans="1:65" s="2" customFormat="1" ht="16.5" customHeight="1">
      <c r="A157" s="36"/>
      <c r="B157" s="37"/>
      <c r="C157" s="175" t="s">
        <v>8</v>
      </c>
      <c r="D157" s="175" t="s">
        <v>130</v>
      </c>
      <c r="E157" s="176" t="s">
        <v>232</v>
      </c>
      <c r="F157" s="177" t="s">
        <v>233</v>
      </c>
      <c r="G157" s="178" t="s">
        <v>183</v>
      </c>
      <c r="H157" s="179">
        <v>22.236000000000001</v>
      </c>
      <c r="I157" s="180"/>
      <c r="J157" s="181">
        <f>ROUND(I157*H157,2)</f>
        <v>0</v>
      </c>
      <c r="K157" s="177" t="s">
        <v>134</v>
      </c>
      <c r="L157" s="41"/>
      <c r="M157" s="182" t="s">
        <v>19</v>
      </c>
      <c r="N157" s="183" t="s">
        <v>43</v>
      </c>
      <c r="O157" s="66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135</v>
      </c>
      <c r="AT157" s="186" t="s">
        <v>130</v>
      </c>
      <c r="AU157" s="186" t="s">
        <v>82</v>
      </c>
      <c r="AY157" s="19" t="s">
        <v>128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80</v>
      </c>
      <c r="BK157" s="187">
        <f>ROUND(I157*H157,2)</f>
        <v>0</v>
      </c>
      <c r="BL157" s="19" t="s">
        <v>135</v>
      </c>
      <c r="BM157" s="186" t="s">
        <v>234</v>
      </c>
    </row>
    <row r="158" spans="1:65" s="2" customFormat="1" ht="19.5">
      <c r="A158" s="36"/>
      <c r="B158" s="37"/>
      <c r="C158" s="38"/>
      <c r="D158" s="188" t="s">
        <v>137</v>
      </c>
      <c r="E158" s="38"/>
      <c r="F158" s="189" t="s">
        <v>235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137</v>
      </c>
      <c r="AU158" s="19" t="s">
        <v>82</v>
      </c>
    </row>
    <row r="159" spans="1:65" s="13" customFormat="1">
      <c r="B159" s="193"/>
      <c r="C159" s="194"/>
      <c r="D159" s="188" t="s">
        <v>139</v>
      </c>
      <c r="E159" s="195" t="s">
        <v>19</v>
      </c>
      <c r="F159" s="196" t="s">
        <v>223</v>
      </c>
      <c r="G159" s="194"/>
      <c r="H159" s="195" t="s">
        <v>19</v>
      </c>
      <c r="I159" s="197"/>
      <c r="J159" s="194"/>
      <c r="K159" s="194"/>
      <c r="L159" s="198"/>
      <c r="M159" s="199"/>
      <c r="N159" s="200"/>
      <c r="O159" s="200"/>
      <c r="P159" s="200"/>
      <c r="Q159" s="200"/>
      <c r="R159" s="200"/>
      <c r="S159" s="200"/>
      <c r="T159" s="201"/>
      <c r="AT159" s="202" t="s">
        <v>139</v>
      </c>
      <c r="AU159" s="202" t="s">
        <v>82</v>
      </c>
      <c r="AV159" s="13" t="s">
        <v>80</v>
      </c>
      <c r="AW159" s="13" t="s">
        <v>33</v>
      </c>
      <c r="AX159" s="13" t="s">
        <v>72</v>
      </c>
      <c r="AY159" s="202" t="s">
        <v>128</v>
      </c>
    </row>
    <row r="160" spans="1:65" s="13" customFormat="1">
      <c r="B160" s="193"/>
      <c r="C160" s="194"/>
      <c r="D160" s="188" t="s">
        <v>139</v>
      </c>
      <c r="E160" s="195" t="s">
        <v>19</v>
      </c>
      <c r="F160" s="196" t="s">
        <v>224</v>
      </c>
      <c r="G160" s="194"/>
      <c r="H160" s="195" t="s">
        <v>19</v>
      </c>
      <c r="I160" s="197"/>
      <c r="J160" s="194"/>
      <c r="K160" s="194"/>
      <c r="L160" s="198"/>
      <c r="M160" s="199"/>
      <c r="N160" s="200"/>
      <c r="O160" s="200"/>
      <c r="P160" s="200"/>
      <c r="Q160" s="200"/>
      <c r="R160" s="200"/>
      <c r="S160" s="200"/>
      <c r="T160" s="201"/>
      <c r="AT160" s="202" t="s">
        <v>139</v>
      </c>
      <c r="AU160" s="202" t="s">
        <v>82</v>
      </c>
      <c r="AV160" s="13" t="s">
        <v>80</v>
      </c>
      <c r="AW160" s="13" t="s">
        <v>33</v>
      </c>
      <c r="AX160" s="13" t="s">
        <v>72</v>
      </c>
      <c r="AY160" s="202" t="s">
        <v>128</v>
      </c>
    </row>
    <row r="161" spans="1:65" s="14" customFormat="1">
      <c r="B161" s="203"/>
      <c r="C161" s="204"/>
      <c r="D161" s="188" t="s">
        <v>139</v>
      </c>
      <c r="E161" s="205" t="s">
        <v>19</v>
      </c>
      <c r="F161" s="206" t="s">
        <v>225</v>
      </c>
      <c r="G161" s="204"/>
      <c r="H161" s="207">
        <v>1.853</v>
      </c>
      <c r="I161" s="208"/>
      <c r="J161" s="204"/>
      <c r="K161" s="204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139</v>
      </c>
      <c r="AU161" s="213" t="s">
        <v>82</v>
      </c>
      <c r="AV161" s="14" t="s">
        <v>82</v>
      </c>
      <c r="AW161" s="14" t="s">
        <v>33</v>
      </c>
      <c r="AX161" s="14" t="s">
        <v>80</v>
      </c>
      <c r="AY161" s="213" t="s">
        <v>128</v>
      </c>
    </row>
    <row r="162" spans="1:65" s="14" customFormat="1">
      <c r="B162" s="203"/>
      <c r="C162" s="204"/>
      <c r="D162" s="188" t="s">
        <v>139</v>
      </c>
      <c r="E162" s="204"/>
      <c r="F162" s="206" t="s">
        <v>236</v>
      </c>
      <c r="G162" s="204"/>
      <c r="H162" s="207">
        <v>22.236000000000001</v>
      </c>
      <c r="I162" s="208"/>
      <c r="J162" s="204"/>
      <c r="K162" s="204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139</v>
      </c>
      <c r="AU162" s="213" t="s">
        <v>82</v>
      </c>
      <c r="AV162" s="14" t="s">
        <v>82</v>
      </c>
      <c r="AW162" s="14" t="s">
        <v>4</v>
      </c>
      <c r="AX162" s="14" t="s">
        <v>80</v>
      </c>
      <c r="AY162" s="213" t="s">
        <v>128</v>
      </c>
    </row>
    <row r="163" spans="1:65" s="2" customFormat="1" ht="21.75" customHeight="1">
      <c r="A163" s="36"/>
      <c r="B163" s="37"/>
      <c r="C163" s="175" t="s">
        <v>237</v>
      </c>
      <c r="D163" s="175" t="s">
        <v>130</v>
      </c>
      <c r="E163" s="176" t="s">
        <v>238</v>
      </c>
      <c r="F163" s="177" t="s">
        <v>239</v>
      </c>
      <c r="G163" s="178" t="s">
        <v>183</v>
      </c>
      <c r="H163" s="179">
        <v>1.853</v>
      </c>
      <c r="I163" s="180"/>
      <c r="J163" s="181">
        <f>ROUND(I163*H163,2)</f>
        <v>0</v>
      </c>
      <c r="K163" s="177" t="s">
        <v>134</v>
      </c>
      <c r="L163" s="41"/>
      <c r="M163" s="182" t="s">
        <v>19</v>
      </c>
      <c r="N163" s="183" t="s">
        <v>43</v>
      </c>
      <c r="O163" s="66"/>
      <c r="P163" s="184">
        <f>O163*H163</f>
        <v>0</v>
      </c>
      <c r="Q163" s="184">
        <v>0</v>
      </c>
      <c r="R163" s="184">
        <f>Q163*H163</f>
        <v>0</v>
      </c>
      <c r="S163" s="184">
        <v>0</v>
      </c>
      <c r="T163" s="185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6" t="s">
        <v>135</v>
      </c>
      <c r="AT163" s="186" t="s">
        <v>130</v>
      </c>
      <c r="AU163" s="186" t="s">
        <v>82</v>
      </c>
      <c r="AY163" s="19" t="s">
        <v>128</v>
      </c>
      <c r="BE163" s="187">
        <f>IF(N163="základní",J163,0)</f>
        <v>0</v>
      </c>
      <c r="BF163" s="187">
        <f>IF(N163="snížená",J163,0)</f>
        <v>0</v>
      </c>
      <c r="BG163" s="187">
        <f>IF(N163="zákl. přenesená",J163,0)</f>
        <v>0</v>
      </c>
      <c r="BH163" s="187">
        <f>IF(N163="sníž. přenesená",J163,0)</f>
        <v>0</v>
      </c>
      <c r="BI163" s="187">
        <f>IF(N163="nulová",J163,0)</f>
        <v>0</v>
      </c>
      <c r="BJ163" s="19" t="s">
        <v>80</v>
      </c>
      <c r="BK163" s="187">
        <f>ROUND(I163*H163,2)</f>
        <v>0</v>
      </c>
      <c r="BL163" s="19" t="s">
        <v>135</v>
      </c>
      <c r="BM163" s="186" t="s">
        <v>240</v>
      </c>
    </row>
    <row r="164" spans="1:65" s="2" customFormat="1">
      <c r="A164" s="36"/>
      <c r="B164" s="37"/>
      <c r="C164" s="38"/>
      <c r="D164" s="188" t="s">
        <v>137</v>
      </c>
      <c r="E164" s="38"/>
      <c r="F164" s="189" t="s">
        <v>241</v>
      </c>
      <c r="G164" s="38"/>
      <c r="H164" s="38"/>
      <c r="I164" s="190"/>
      <c r="J164" s="38"/>
      <c r="K164" s="38"/>
      <c r="L164" s="41"/>
      <c r="M164" s="191"/>
      <c r="N164" s="192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137</v>
      </c>
      <c r="AU164" s="19" t="s">
        <v>82</v>
      </c>
    </row>
    <row r="165" spans="1:65" s="12" customFormat="1" ht="22.9" customHeight="1">
      <c r="B165" s="159"/>
      <c r="C165" s="160"/>
      <c r="D165" s="161" t="s">
        <v>71</v>
      </c>
      <c r="E165" s="173" t="s">
        <v>242</v>
      </c>
      <c r="F165" s="173" t="s">
        <v>243</v>
      </c>
      <c r="G165" s="160"/>
      <c r="H165" s="160"/>
      <c r="I165" s="163"/>
      <c r="J165" s="174">
        <f>BK165</f>
        <v>0</v>
      </c>
      <c r="K165" s="160"/>
      <c r="L165" s="165"/>
      <c r="M165" s="166"/>
      <c r="N165" s="167"/>
      <c r="O165" s="167"/>
      <c r="P165" s="168">
        <f>SUM(P166:P167)</f>
        <v>0</v>
      </c>
      <c r="Q165" s="167"/>
      <c r="R165" s="168">
        <f>SUM(R166:R167)</f>
        <v>0</v>
      </c>
      <c r="S165" s="167"/>
      <c r="T165" s="169">
        <f>SUM(T166:T167)</f>
        <v>0</v>
      </c>
      <c r="AR165" s="170" t="s">
        <v>80</v>
      </c>
      <c r="AT165" s="171" t="s">
        <v>71</v>
      </c>
      <c r="AU165" s="171" t="s">
        <v>80</v>
      </c>
      <c r="AY165" s="170" t="s">
        <v>128</v>
      </c>
      <c r="BK165" s="172">
        <f>SUM(BK166:BK167)</f>
        <v>0</v>
      </c>
    </row>
    <row r="166" spans="1:65" s="2" customFormat="1" ht="16.5" customHeight="1">
      <c r="A166" s="36"/>
      <c r="B166" s="37"/>
      <c r="C166" s="175" t="s">
        <v>244</v>
      </c>
      <c r="D166" s="175" t="s">
        <v>130</v>
      </c>
      <c r="E166" s="176" t="s">
        <v>245</v>
      </c>
      <c r="F166" s="177" t="s">
        <v>246</v>
      </c>
      <c r="G166" s="178" t="s">
        <v>183</v>
      </c>
      <c r="H166" s="179">
        <v>15.183</v>
      </c>
      <c r="I166" s="180"/>
      <c r="J166" s="181">
        <f>ROUND(I166*H166,2)</f>
        <v>0</v>
      </c>
      <c r="K166" s="177" t="s">
        <v>134</v>
      </c>
      <c r="L166" s="41"/>
      <c r="M166" s="182" t="s">
        <v>19</v>
      </c>
      <c r="N166" s="183" t="s">
        <v>43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135</v>
      </c>
      <c r="AT166" s="186" t="s">
        <v>130</v>
      </c>
      <c r="AU166" s="186" t="s">
        <v>82</v>
      </c>
      <c r="AY166" s="19" t="s">
        <v>128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80</v>
      </c>
      <c r="BK166" s="187">
        <f>ROUND(I166*H166,2)</f>
        <v>0</v>
      </c>
      <c r="BL166" s="19" t="s">
        <v>135</v>
      </c>
      <c r="BM166" s="186" t="s">
        <v>247</v>
      </c>
    </row>
    <row r="167" spans="1:65" s="2" customFormat="1">
      <c r="A167" s="36"/>
      <c r="B167" s="37"/>
      <c r="C167" s="38"/>
      <c r="D167" s="188" t="s">
        <v>137</v>
      </c>
      <c r="E167" s="38"/>
      <c r="F167" s="189" t="s">
        <v>248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137</v>
      </c>
      <c r="AU167" s="19" t="s">
        <v>82</v>
      </c>
    </row>
    <row r="168" spans="1:65" s="12" customFormat="1" ht="25.9" customHeight="1">
      <c r="B168" s="159"/>
      <c r="C168" s="160"/>
      <c r="D168" s="161" t="s">
        <v>71</v>
      </c>
      <c r="E168" s="162" t="s">
        <v>249</v>
      </c>
      <c r="F168" s="162" t="s">
        <v>250</v>
      </c>
      <c r="G168" s="160"/>
      <c r="H168" s="160"/>
      <c r="I168" s="163"/>
      <c r="J168" s="164">
        <f>BK168</f>
        <v>0</v>
      </c>
      <c r="K168" s="160"/>
      <c r="L168" s="165"/>
      <c r="M168" s="166"/>
      <c r="N168" s="167"/>
      <c r="O168" s="167"/>
      <c r="P168" s="168">
        <f>P169+P174</f>
        <v>0</v>
      </c>
      <c r="Q168" s="167"/>
      <c r="R168" s="168">
        <f>R169+R174</f>
        <v>0</v>
      </c>
      <c r="S168" s="167"/>
      <c r="T168" s="169">
        <f>T169+T174</f>
        <v>6.8446000000000007E-2</v>
      </c>
      <c r="AR168" s="170" t="s">
        <v>82</v>
      </c>
      <c r="AT168" s="171" t="s">
        <v>71</v>
      </c>
      <c r="AU168" s="171" t="s">
        <v>72</v>
      </c>
      <c r="AY168" s="170" t="s">
        <v>128</v>
      </c>
      <c r="BK168" s="172">
        <f>BK169+BK174</f>
        <v>0</v>
      </c>
    </row>
    <row r="169" spans="1:65" s="12" customFormat="1" ht="22.9" customHeight="1">
      <c r="B169" s="159"/>
      <c r="C169" s="160"/>
      <c r="D169" s="161" t="s">
        <v>71</v>
      </c>
      <c r="E169" s="173" t="s">
        <v>251</v>
      </c>
      <c r="F169" s="173" t="s">
        <v>252</v>
      </c>
      <c r="G169" s="160"/>
      <c r="H169" s="160"/>
      <c r="I169" s="163"/>
      <c r="J169" s="174">
        <f>BK169</f>
        <v>0</v>
      </c>
      <c r="K169" s="160"/>
      <c r="L169" s="165"/>
      <c r="M169" s="166"/>
      <c r="N169" s="167"/>
      <c r="O169" s="167"/>
      <c r="P169" s="168">
        <f>SUM(P170:P173)</f>
        <v>0</v>
      </c>
      <c r="Q169" s="167"/>
      <c r="R169" s="168">
        <f>SUM(R170:R173)</f>
        <v>0</v>
      </c>
      <c r="S169" s="167"/>
      <c r="T169" s="169">
        <f>SUM(T170:T173)</f>
        <v>6.1446000000000001E-2</v>
      </c>
      <c r="AR169" s="170" t="s">
        <v>82</v>
      </c>
      <c r="AT169" s="171" t="s">
        <v>71</v>
      </c>
      <c r="AU169" s="171" t="s">
        <v>80</v>
      </c>
      <c r="AY169" s="170" t="s">
        <v>128</v>
      </c>
      <c r="BK169" s="172">
        <f>SUM(BK170:BK173)</f>
        <v>0</v>
      </c>
    </row>
    <row r="170" spans="1:65" s="2" customFormat="1" ht="16.5" customHeight="1">
      <c r="A170" s="36"/>
      <c r="B170" s="37"/>
      <c r="C170" s="175" t="s">
        <v>253</v>
      </c>
      <c r="D170" s="175" t="s">
        <v>130</v>
      </c>
      <c r="E170" s="176" t="s">
        <v>254</v>
      </c>
      <c r="F170" s="177" t="s">
        <v>255</v>
      </c>
      <c r="G170" s="178" t="s">
        <v>190</v>
      </c>
      <c r="H170" s="179">
        <v>0.79800000000000004</v>
      </c>
      <c r="I170" s="180"/>
      <c r="J170" s="181">
        <f>ROUND(I170*H170,2)</f>
        <v>0</v>
      </c>
      <c r="K170" s="177" t="s">
        <v>134</v>
      </c>
      <c r="L170" s="41"/>
      <c r="M170" s="182" t="s">
        <v>19</v>
      </c>
      <c r="N170" s="183" t="s">
        <v>43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7.6999999999999999E-2</v>
      </c>
      <c r="T170" s="185">
        <f>S170*H170</f>
        <v>6.1446000000000001E-2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237</v>
      </c>
      <c r="AT170" s="186" t="s">
        <v>130</v>
      </c>
      <c r="AU170" s="186" t="s">
        <v>82</v>
      </c>
      <c r="AY170" s="19" t="s">
        <v>128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80</v>
      </c>
      <c r="BK170" s="187">
        <f>ROUND(I170*H170,2)</f>
        <v>0</v>
      </c>
      <c r="BL170" s="19" t="s">
        <v>237</v>
      </c>
      <c r="BM170" s="186" t="s">
        <v>256</v>
      </c>
    </row>
    <row r="171" spans="1:65" s="2" customFormat="1">
      <c r="A171" s="36"/>
      <c r="B171" s="37"/>
      <c r="C171" s="38"/>
      <c r="D171" s="188" t="s">
        <v>137</v>
      </c>
      <c r="E171" s="38"/>
      <c r="F171" s="189" t="s">
        <v>255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137</v>
      </c>
      <c r="AU171" s="19" t="s">
        <v>82</v>
      </c>
    </row>
    <row r="172" spans="1:65" s="13" customFormat="1">
      <c r="B172" s="193"/>
      <c r="C172" s="194"/>
      <c r="D172" s="188" t="s">
        <v>139</v>
      </c>
      <c r="E172" s="195" t="s">
        <v>19</v>
      </c>
      <c r="F172" s="196" t="s">
        <v>257</v>
      </c>
      <c r="G172" s="194"/>
      <c r="H172" s="195" t="s">
        <v>19</v>
      </c>
      <c r="I172" s="197"/>
      <c r="J172" s="194"/>
      <c r="K172" s="194"/>
      <c r="L172" s="198"/>
      <c r="M172" s="199"/>
      <c r="N172" s="200"/>
      <c r="O172" s="200"/>
      <c r="P172" s="200"/>
      <c r="Q172" s="200"/>
      <c r="R172" s="200"/>
      <c r="S172" s="200"/>
      <c r="T172" s="201"/>
      <c r="AT172" s="202" t="s">
        <v>139</v>
      </c>
      <c r="AU172" s="202" t="s">
        <v>82</v>
      </c>
      <c r="AV172" s="13" t="s">
        <v>80</v>
      </c>
      <c r="AW172" s="13" t="s">
        <v>33</v>
      </c>
      <c r="AX172" s="13" t="s">
        <v>72</v>
      </c>
      <c r="AY172" s="202" t="s">
        <v>128</v>
      </c>
    </row>
    <row r="173" spans="1:65" s="14" customFormat="1">
      <c r="B173" s="203"/>
      <c r="C173" s="204"/>
      <c r="D173" s="188" t="s">
        <v>139</v>
      </c>
      <c r="E173" s="205" t="s">
        <v>19</v>
      </c>
      <c r="F173" s="206" t="s">
        <v>258</v>
      </c>
      <c r="G173" s="204"/>
      <c r="H173" s="207">
        <v>0.79800000000000004</v>
      </c>
      <c r="I173" s="208"/>
      <c r="J173" s="204"/>
      <c r="K173" s="204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139</v>
      </c>
      <c r="AU173" s="213" t="s">
        <v>82</v>
      </c>
      <c r="AV173" s="14" t="s">
        <v>82</v>
      </c>
      <c r="AW173" s="14" t="s">
        <v>33</v>
      </c>
      <c r="AX173" s="14" t="s">
        <v>80</v>
      </c>
      <c r="AY173" s="213" t="s">
        <v>128</v>
      </c>
    </row>
    <row r="174" spans="1:65" s="12" customFormat="1" ht="22.9" customHeight="1">
      <c r="B174" s="159"/>
      <c r="C174" s="160"/>
      <c r="D174" s="161" t="s">
        <v>71</v>
      </c>
      <c r="E174" s="173" t="s">
        <v>259</v>
      </c>
      <c r="F174" s="173" t="s">
        <v>260</v>
      </c>
      <c r="G174" s="160"/>
      <c r="H174" s="160"/>
      <c r="I174" s="163"/>
      <c r="J174" s="174">
        <f>BK174</f>
        <v>0</v>
      </c>
      <c r="K174" s="160"/>
      <c r="L174" s="165"/>
      <c r="M174" s="166"/>
      <c r="N174" s="167"/>
      <c r="O174" s="167"/>
      <c r="P174" s="168">
        <f>SUM(P175:P179)</f>
        <v>0</v>
      </c>
      <c r="Q174" s="167"/>
      <c r="R174" s="168">
        <f>SUM(R175:R179)</f>
        <v>0</v>
      </c>
      <c r="S174" s="167"/>
      <c r="T174" s="169">
        <f>SUM(T175:T179)</f>
        <v>7.0000000000000001E-3</v>
      </c>
      <c r="AR174" s="170" t="s">
        <v>82</v>
      </c>
      <c r="AT174" s="171" t="s">
        <v>71</v>
      </c>
      <c r="AU174" s="171" t="s">
        <v>80</v>
      </c>
      <c r="AY174" s="170" t="s">
        <v>128</v>
      </c>
      <c r="BK174" s="172">
        <f>SUM(BK175:BK179)</f>
        <v>0</v>
      </c>
    </row>
    <row r="175" spans="1:65" s="2" customFormat="1" ht="16.5" customHeight="1">
      <c r="A175" s="36"/>
      <c r="B175" s="37"/>
      <c r="C175" s="175" t="s">
        <v>261</v>
      </c>
      <c r="D175" s="175" t="s">
        <v>130</v>
      </c>
      <c r="E175" s="176" t="s">
        <v>262</v>
      </c>
      <c r="F175" s="177" t="s">
        <v>263</v>
      </c>
      <c r="G175" s="178" t="s">
        <v>264</v>
      </c>
      <c r="H175" s="179">
        <v>7</v>
      </c>
      <c r="I175" s="180"/>
      <c r="J175" s="181">
        <f>ROUND(I175*H175,2)</f>
        <v>0</v>
      </c>
      <c r="K175" s="177" t="s">
        <v>134</v>
      </c>
      <c r="L175" s="41"/>
      <c r="M175" s="182" t="s">
        <v>19</v>
      </c>
      <c r="N175" s="183" t="s">
        <v>43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1E-3</v>
      </c>
      <c r="T175" s="185">
        <f>S175*H175</f>
        <v>7.0000000000000001E-3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237</v>
      </c>
      <c r="AT175" s="186" t="s">
        <v>130</v>
      </c>
      <c r="AU175" s="186" t="s">
        <v>82</v>
      </c>
      <c r="AY175" s="19" t="s">
        <v>128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80</v>
      </c>
      <c r="BK175" s="187">
        <f>ROUND(I175*H175,2)</f>
        <v>0</v>
      </c>
      <c r="BL175" s="19" t="s">
        <v>237</v>
      </c>
      <c r="BM175" s="186" t="s">
        <v>265</v>
      </c>
    </row>
    <row r="176" spans="1:65" s="2" customFormat="1">
      <c r="A176" s="36"/>
      <c r="B176" s="37"/>
      <c r="C176" s="38"/>
      <c r="D176" s="188" t="s">
        <v>137</v>
      </c>
      <c r="E176" s="38"/>
      <c r="F176" s="189" t="s">
        <v>266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137</v>
      </c>
      <c r="AU176" s="19" t="s">
        <v>82</v>
      </c>
    </row>
    <row r="177" spans="1:65" s="13" customFormat="1">
      <c r="B177" s="193"/>
      <c r="C177" s="194"/>
      <c r="D177" s="188" t="s">
        <v>139</v>
      </c>
      <c r="E177" s="195" t="s">
        <v>19</v>
      </c>
      <c r="F177" s="196" t="s">
        <v>267</v>
      </c>
      <c r="G177" s="194"/>
      <c r="H177" s="195" t="s">
        <v>19</v>
      </c>
      <c r="I177" s="197"/>
      <c r="J177" s="194"/>
      <c r="K177" s="194"/>
      <c r="L177" s="198"/>
      <c r="M177" s="199"/>
      <c r="N177" s="200"/>
      <c r="O177" s="200"/>
      <c r="P177" s="200"/>
      <c r="Q177" s="200"/>
      <c r="R177" s="200"/>
      <c r="S177" s="200"/>
      <c r="T177" s="201"/>
      <c r="AT177" s="202" t="s">
        <v>139</v>
      </c>
      <c r="AU177" s="202" t="s">
        <v>82</v>
      </c>
      <c r="AV177" s="13" t="s">
        <v>80</v>
      </c>
      <c r="AW177" s="13" t="s">
        <v>33</v>
      </c>
      <c r="AX177" s="13" t="s">
        <v>72</v>
      </c>
      <c r="AY177" s="202" t="s">
        <v>128</v>
      </c>
    </row>
    <row r="178" spans="1:65" s="13" customFormat="1">
      <c r="B178" s="193"/>
      <c r="C178" s="194"/>
      <c r="D178" s="188" t="s">
        <v>139</v>
      </c>
      <c r="E178" s="195" t="s">
        <v>19</v>
      </c>
      <c r="F178" s="196" t="s">
        <v>268</v>
      </c>
      <c r="G178" s="194"/>
      <c r="H178" s="195" t="s">
        <v>19</v>
      </c>
      <c r="I178" s="197"/>
      <c r="J178" s="194"/>
      <c r="K178" s="194"/>
      <c r="L178" s="198"/>
      <c r="M178" s="199"/>
      <c r="N178" s="200"/>
      <c r="O178" s="200"/>
      <c r="P178" s="200"/>
      <c r="Q178" s="200"/>
      <c r="R178" s="200"/>
      <c r="S178" s="200"/>
      <c r="T178" s="201"/>
      <c r="AT178" s="202" t="s">
        <v>139</v>
      </c>
      <c r="AU178" s="202" t="s">
        <v>82</v>
      </c>
      <c r="AV178" s="13" t="s">
        <v>80</v>
      </c>
      <c r="AW178" s="13" t="s">
        <v>33</v>
      </c>
      <c r="AX178" s="13" t="s">
        <v>72</v>
      </c>
      <c r="AY178" s="202" t="s">
        <v>128</v>
      </c>
    </row>
    <row r="179" spans="1:65" s="14" customFormat="1">
      <c r="B179" s="203"/>
      <c r="C179" s="204"/>
      <c r="D179" s="188" t="s">
        <v>139</v>
      </c>
      <c r="E179" s="205" t="s">
        <v>19</v>
      </c>
      <c r="F179" s="206" t="s">
        <v>172</v>
      </c>
      <c r="G179" s="204"/>
      <c r="H179" s="207">
        <v>7</v>
      </c>
      <c r="I179" s="208"/>
      <c r="J179" s="204"/>
      <c r="K179" s="204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139</v>
      </c>
      <c r="AU179" s="213" t="s">
        <v>82</v>
      </c>
      <c r="AV179" s="14" t="s">
        <v>82</v>
      </c>
      <c r="AW179" s="14" t="s">
        <v>33</v>
      </c>
      <c r="AX179" s="14" t="s">
        <v>80</v>
      </c>
      <c r="AY179" s="213" t="s">
        <v>128</v>
      </c>
    </row>
    <row r="180" spans="1:65" s="12" customFormat="1" ht="25.9" customHeight="1">
      <c r="B180" s="159"/>
      <c r="C180" s="160"/>
      <c r="D180" s="161" t="s">
        <v>71</v>
      </c>
      <c r="E180" s="162" t="s">
        <v>269</v>
      </c>
      <c r="F180" s="162" t="s">
        <v>270</v>
      </c>
      <c r="G180" s="160"/>
      <c r="H180" s="160"/>
      <c r="I180" s="163"/>
      <c r="J180" s="164">
        <f>BK180</f>
        <v>0</v>
      </c>
      <c r="K180" s="160"/>
      <c r="L180" s="165"/>
      <c r="M180" s="166"/>
      <c r="N180" s="167"/>
      <c r="O180" s="167"/>
      <c r="P180" s="168">
        <f>SUM(P181:P186)</f>
        <v>0</v>
      </c>
      <c r="Q180" s="167"/>
      <c r="R180" s="168">
        <f>SUM(R181:R186)</f>
        <v>2E-3</v>
      </c>
      <c r="S180" s="167"/>
      <c r="T180" s="169">
        <f>SUM(T181:T186)</f>
        <v>0</v>
      </c>
      <c r="AR180" s="170" t="s">
        <v>135</v>
      </c>
      <c r="AT180" s="171" t="s">
        <v>71</v>
      </c>
      <c r="AU180" s="171" t="s">
        <v>72</v>
      </c>
      <c r="AY180" s="170" t="s">
        <v>128</v>
      </c>
      <c r="BK180" s="172">
        <f>SUM(BK181:BK186)</f>
        <v>0</v>
      </c>
    </row>
    <row r="181" spans="1:65" s="2" customFormat="1" ht="16.5" customHeight="1">
      <c r="A181" s="36"/>
      <c r="B181" s="37"/>
      <c r="C181" s="175" t="s">
        <v>271</v>
      </c>
      <c r="D181" s="175" t="s">
        <v>130</v>
      </c>
      <c r="E181" s="176" t="s">
        <v>272</v>
      </c>
      <c r="F181" s="177" t="s">
        <v>273</v>
      </c>
      <c r="G181" s="178" t="s">
        <v>133</v>
      </c>
      <c r="H181" s="179">
        <v>1</v>
      </c>
      <c r="I181" s="180"/>
      <c r="J181" s="181">
        <f>ROUND(I181*H181,2)</f>
        <v>0</v>
      </c>
      <c r="K181" s="177" t="s">
        <v>134</v>
      </c>
      <c r="L181" s="41"/>
      <c r="M181" s="182" t="s">
        <v>19</v>
      </c>
      <c r="N181" s="183" t="s">
        <v>43</v>
      </c>
      <c r="O181" s="66"/>
      <c r="P181" s="184">
        <f>O181*H181</f>
        <v>0</v>
      </c>
      <c r="Q181" s="184">
        <v>0</v>
      </c>
      <c r="R181" s="184">
        <f>Q181*H181</f>
        <v>0</v>
      </c>
      <c r="S181" s="184">
        <v>0</v>
      </c>
      <c r="T181" s="185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6" t="s">
        <v>274</v>
      </c>
      <c r="AT181" s="186" t="s">
        <v>130</v>
      </c>
      <c r="AU181" s="186" t="s">
        <v>80</v>
      </c>
      <c r="AY181" s="19" t="s">
        <v>128</v>
      </c>
      <c r="BE181" s="187">
        <f>IF(N181="základní",J181,0)</f>
        <v>0</v>
      </c>
      <c r="BF181" s="187">
        <f>IF(N181="snížená",J181,0)</f>
        <v>0</v>
      </c>
      <c r="BG181" s="187">
        <f>IF(N181="zákl. přenesená",J181,0)</f>
        <v>0</v>
      </c>
      <c r="BH181" s="187">
        <f>IF(N181="sníž. přenesená",J181,0)</f>
        <v>0</v>
      </c>
      <c r="BI181" s="187">
        <f>IF(N181="nulová",J181,0)</f>
        <v>0</v>
      </c>
      <c r="BJ181" s="19" t="s">
        <v>80</v>
      </c>
      <c r="BK181" s="187">
        <f>ROUND(I181*H181,2)</f>
        <v>0</v>
      </c>
      <c r="BL181" s="19" t="s">
        <v>274</v>
      </c>
      <c r="BM181" s="186" t="s">
        <v>275</v>
      </c>
    </row>
    <row r="182" spans="1:65" s="2" customFormat="1">
      <c r="A182" s="36"/>
      <c r="B182" s="37"/>
      <c r="C182" s="38"/>
      <c r="D182" s="188" t="s">
        <v>137</v>
      </c>
      <c r="E182" s="38"/>
      <c r="F182" s="189" t="s">
        <v>276</v>
      </c>
      <c r="G182" s="38"/>
      <c r="H182" s="38"/>
      <c r="I182" s="190"/>
      <c r="J182" s="38"/>
      <c r="K182" s="38"/>
      <c r="L182" s="41"/>
      <c r="M182" s="191"/>
      <c r="N182" s="192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137</v>
      </c>
      <c r="AU182" s="19" t="s">
        <v>80</v>
      </c>
    </row>
    <row r="183" spans="1:65" s="13" customFormat="1">
      <c r="B183" s="193"/>
      <c r="C183" s="194"/>
      <c r="D183" s="188" t="s">
        <v>139</v>
      </c>
      <c r="E183" s="195" t="s">
        <v>19</v>
      </c>
      <c r="F183" s="196" t="s">
        <v>277</v>
      </c>
      <c r="G183" s="194"/>
      <c r="H183" s="195" t="s">
        <v>19</v>
      </c>
      <c r="I183" s="197"/>
      <c r="J183" s="194"/>
      <c r="K183" s="194"/>
      <c r="L183" s="198"/>
      <c r="M183" s="199"/>
      <c r="N183" s="200"/>
      <c r="O183" s="200"/>
      <c r="P183" s="200"/>
      <c r="Q183" s="200"/>
      <c r="R183" s="200"/>
      <c r="S183" s="200"/>
      <c r="T183" s="201"/>
      <c r="AT183" s="202" t="s">
        <v>139</v>
      </c>
      <c r="AU183" s="202" t="s">
        <v>80</v>
      </c>
      <c r="AV183" s="13" t="s">
        <v>80</v>
      </c>
      <c r="AW183" s="13" t="s">
        <v>33</v>
      </c>
      <c r="AX183" s="13" t="s">
        <v>72</v>
      </c>
      <c r="AY183" s="202" t="s">
        <v>128</v>
      </c>
    </row>
    <row r="184" spans="1:65" s="14" customFormat="1">
      <c r="B184" s="203"/>
      <c r="C184" s="204"/>
      <c r="D184" s="188" t="s">
        <v>139</v>
      </c>
      <c r="E184" s="205" t="s">
        <v>19</v>
      </c>
      <c r="F184" s="206" t="s">
        <v>80</v>
      </c>
      <c r="G184" s="204"/>
      <c r="H184" s="207">
        <v>1</v>
      </c>
      <c r="I184" s="208"/>
      <c r="J184" s="204"/>
      <c r="K184" s="204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139</v>
      </c>
      <c r="AU184" s="213" t="s">
        <v>80</v>
      </c>
      <c r="AV184" s="14" t="s">
        <v>82</v>
      </c>
      <c r="AW184" s="14" t="s">
        <v>33</v>
      </c>
      <c r="AX184" s="14" t="s">
        <v>80</v>
      </c>
      <c r="AY184" s="213" t="s">
        <v>128</v>
      </c>
    </row>
    <row r="185" spans="1:65" s="2" customFormat="1" ht="16.5" customHeight="1">
      <c r="A185" s="36"/>
      <c r="B185" s="37"/>
      <c r="C185" s="225" t="s">
        <v>7</v>
      </c>
      <c r="D185" s="225" t="s">
        <v>180</v>
      </c>
      <c r="E185" s="226" t="s">
        <v>278</v>
      </c>
      <c r="F185" s="227" t="s">
        <v>279</v>
      </c>
      <c r="G185" s="228" t="s">
        <v>264</v>
      </c>
      <c r="H185" s="229">
        <v>2</v>
      </c>
      <c r="I185" s="230"/>
      <c r="J185" s="231">
        <f>ROUND(I185*H185,2)</f>
        <v>0</v>
      </c>
      <c r="K185" s="227" t="s">
        <v>134</v>
      </c>
      <c r="L185" s="232"/>
      <c r="M185" s="233" t="s">
        <v>19</v>
      </c>
      <c r="N185" s="234" t="s">
        <v>43</v>
      </c>
      <c r="O185" s="66"/>
      <c r="P185" s="184">
        <f>O185*H185</f>
        <v>0</v>
      </c>
      <c r="Q185" s="184">
        <v>1E-3</v>
      </c>
      <c r="R185" s="184">
        <f>Q185*H185</f>
        <v>2E-3</v>
      </c>
      <c r="S185" s="184">
        <v>0</v>
      </c>
      <c r="T185" s="185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6" t="s">
        <v>179</v>
      </c>
      <c r="AT185" s="186" t="s">
        <v>180</v>
      </c>
      <c r="AU185" s="186" t="s">
        <v>80</v>
      </c>
      <c r="AY185" s="19" t="s">
        <v>128</v>
      </c>
      <c r="BE185" s="187">
        <f>IF(N185="základní",J185,0)</f>
        <v>0</v>
      </c>
      <c r="BF185" s="187">
        <f>IF(N185="snížená",J185,0)</f>
        <v>0</v>
      </c>
      <c r="BG185" s="187">
        <f>IF(N185="zákl. přenesená",J185,0)</f>
        <v>0</v>
      </c>
      <c r="BH185" s="187">
        <f>IF(N185="sníž. přenesená",J185,0)</f>
        <v>0</v>
      </c>
      <c r="BI185" s="187">
        <f>IF(N185="nulová",J185,0)</f>
        <v>0</v>
      </c>
      <c r="BJ185" s="19" t="s">
        <v>80</v>
      </c>
      <c r="BK185" s="187">
        <f>ROUND(I185*H185,2)</f>
        <v>0</v>
      </c>
      <c r="BL185" s="19" t="s">
        <v>135</v>
      </c>
      <c r="BM185" s="186" t="s">
        <v>280</v>
      </c>
    </row>
    <row r="186" spans="1:65" s="2" customFormat="1">
      <c r="A186" s="36"/>
      <c r="B186" s="37"/>
      <c r="C186" s="38"/>
      <c r="D186" s="188" t="s">
        <v>137</v>
      </c>
      <c r="E186" s="38"/>
      <c r="F186" s="189" t="s">
        <v>279</v>
      </c>
      <c r="G186" s="38"/>
      <c r="H186" s="38"/>
      <c r="I186" s="190"/>
      <c r="J186" s="38"/>
      <c r="K186" s="38"/>
      <c r="L186" s="41"/>
      <c r="M186" s="246"/>
      <c r="N186" s="247"/>
      <c r="O186" s="248"/>
      <c r="P186" s="248"/>
      <c r="Q186" s="248"/>
      <c r="R186" s="248"/>
      <c r="S186" s="248"/>
      <c r="T186" s="249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137</v>
      </c>
      <c r="AU186" s="19" t="s">
        <v>80</v>
      </c>
    </row>
    <row r="187" spans="1:65" s="2" customFormat="1" ht="6.95" customHeight="1">
      <c r="A187" s="36"/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41"/>
      <c r="M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</sheetData>
  <sheetProtection algorithmName="SHA-512" hashValue="nIckx8XGMSGjCIyAYfPiAyUs0yyA/ZP8MdWD8oPC3RkbmfcMKxdX6TXeI+NqY5jSif9EvcPZk+XABmheEkybPA==" saltValue="GxKwGbh2WgSNn778YyzhavtiU+lMPzttCPhnj2RUPZ8labbuRS5vYjjGA+spsgQHCmHfOGYTSRsCHN8yKBpvYg==" spinCount="100000" sheet="1" objects="1" scenarios="1" formatColumns="0" formatRows="0" autoFilter="0"/>
  <autoFilter ref="C89:K186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9" t="s">
        <v>85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7" t="str">
        <f>'Rekapitulace stavby'!K6</f>
        <v>MVN Žíželice, p.č.91/1</v>
      </c>
      <c r="F7" s="378"/>
      <c r="G7" s="378"/>
      <c r="H7" s="378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9" t="s">
        <v>281</v>
      </c>
      <c r="F9" s="380"/>
      <c r="G9" s="380"/>
      <c r="H9" s="380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4. 2. 2021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1" t="str">
        <f>'Rekapitulace stavby'!E14</f>
        <v>Vyplň údaj</v>
      </c>
      <c r="F18" s="382"/>
      <c r="G18" s="382"/>
      <c r="H18" s="382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3" t="s">
        <v>19</v>
      </c>
      <c r="F27" s="383"/>
      <c r="G27" s="383"/>
      <c r="H27" s="38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ROUND((SUM(BE87:BE134)),  2)</f>
        <v>0</v>
      </c>
      <c r="G33" s="36"/>
      <c r="H33" s="36"/>
      <c r="I33" s="120">
        <v>0.21</v>
      </c>
      <c r="J33" s="119">
        <f>ROUND(((SUM(BE87:BE134))*I33),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ROUND((SUM(BF87:BF134)),  2)</f>
        <v>0</v>
      </c>
      <c r="G34" s="36"/>
      <c r="H34" s="36"/>
      <c r="I34" s="120">
        <v>0.15</v>
      </c>
      <c r="J34" s="119">
        <f>ROUND(((SUM(BF87:BF134))*I34),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ROUND((SUM(BG87:BG134)),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ROUND((SUM(BH87:BH134)),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ROUND((SUM(BI87:BI134)),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5" t="str">
        <f>E7</f>
        <v>MVN Žíželice, p.č.91/1</v>
      </c>
      <c r="F48" s="376"/>
      <c r="G48" s="376"/>
      <c r="H48" s="37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SO 2 - Oprava břehu</v>
      </c>
      <c r="F50" s="374"/>
      <c r="G50" s="374"/>
      <c r="H50" s="37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Žíželice, p.č.91/1</v>
      </c>
      <c r="G52" s="38"/>
      <c r="H52" s="38"/>
      <c r="I52" s="31" t="s">
        <v>23</v>
      </c>
      <c r="J52" s="61" t="str">
        <f>IF(J12="","",J12)</f>
        <v>4. 2. 2021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Obec Žíželice</v>
      </c>
      <c r="G54" s="38"/>
      <c r="H54" s="38"/>
      <c r="I54" s="31" t="s">
        <v>31</v>
      </c>
      <c r="J54" s="34" t="str">
        <f>E21</f>
        <v>Ing.Jiří Kubelka, Třeskonice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99</v>
      </c>
      <c r="D57" s="133"/>
      <c r="E57" s="133"/>
      <c r="F57" s="133"/>
      <c r="G57" s="133"/>
      <c r="H57" s="133"/>
      <c r="I57" s="133"/>
      <c r="J57" s="134" t="s">
        <v>100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101</v>
      </c>
    </row>
    <row r="60" spans="1:47" s="9" customFormat="1" ht="24.95" customHeight="1">
      <c r="B60" s="136"/>
      <c r="C60" s="137"/>
      <c r="D60" s="138" t="s">
        <v>102</v>
      </c>
      <c r="E60" s="139"/>
      <c r="F60" s="139"/>
      <c r="G60" s="139"/>
      <c r="H60" s="139"/>
      <c r="I60" s="139"/>
      <c r="J60" s="140">
        <f>J88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103</v>
      </c>
      <c r="E61" s="145"/>
      <c r="F61" s="145"/>
      <c r="G61" s="145"/>
      <c r="H61" s="145"/>
      <c r="I61" s="145"/>
      <c r="J61" s="146">
        <f>J89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282</v>
      </c>
      <c r="E62" s="145"/>
      <c r="F62" s="145"/>
      <c r="G62" s="145"/>
      <c r="H62" s="145"/>
      <c r="I62" s="145"/>
      <c r="J62" s="146">
        <f>J92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104</v>
      </c>
      <c r="E63" s="145"/>
      <c r="F63" s="145"/>
      <c r="G63" s="145"/>
      <c r="H63" s="145"/>
      <c r="I63" s="145"/>
      <c r="J63" s="146">
        <f>J96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105</v>
      </c>
      <c r="E64" s="145"/>
      <c r="F64" s="145"/>
      <c r="G64" s="145"/>
      <c r="H64" s="145"/>
      <c r="I64" s="145"/>
      <c r="J64" s="146">
        <f>J101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106</v>
      </c>
      <c r="E65" s="145"/>
      <c r="F65" s="145"/>
      <c r="G65" s="145"/>
      <c r="H65" s="145"/>
      <c r="I65" s="145"/>
      <c r="J65" s="146">
        <f>J109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107</v>
      </c>
      <c r="E66" s="145"/>
      <c r="F66" s="145"/>
      <c r="G66" s="145"/>
      <c r="H66" s="145"/>
      <c r="I66" s="145"/>
      <c r="J66" s="146">
        <f>J114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108</v>
      </c>
      <c r="E67" s="145"/>
      <c r="F67" s="145"/>
      <c r="G67" s="145"/>
      <c r="H67" s="145"/>
      <c r="I67" s="145"/>
      <c r="J67" s="146">
        <f>J132</f>
        <v>0</v>
      </c>
      <c r="K67" s="143"/>
      <c r="L67" s="147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113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75" t="str">
        <f>E7</f>
        <v>MVN Žíželice, p.č.91/1</v>
      </c>
      <c r="F77" s="376"/>
      <c r="G77" s="376"/>
      <c r="H77" s="376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96</v>
      </c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63" t="str">
        <f>E9</f>
        <v>SO 2 - Oprava břehu</v>
      </c>
      <c r="F79" s="374"/>
      <c r="G79" s="374"/>
      <c r="H79" s="374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>Žíželice, p.č.91/1</v>
      </c>
      <c r="G81" s="38"/>
      <c r="H81" s="38"/>
      <c r="I81" s="31" t="s">
        <v>23</v>
      </c>
      <c r="J81" s="61" t="str">
        <f>IF(J12="","",J12)</f>
        <v>4. 2. 2021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25.7" customHeight="1">
      <c r="A83" s="36"/>
      <c r="B83" s="37"/>
      <c r="C83" s="31" t="s">
        <v>25</v>
      </c>
      <c r="D83" s="38"/>
      <c r="E83" s="38"/>
      <c r="F83" s="29" t="str">
        <f>E15</f>
        <v>Obec Žíželice</v>
      </c>
      <c r="G83" s="38"/>
      <c r="H83" s="38"/>
      <c r="I83" s="31" t="s">
        <v>31</v>
      </c>
      <c r="J83" s="34" t="str">
        <f>E21</f>
        <v>Ing.Jiří Kubelka, Třeskonice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29</v>
      </c>
      <c r="D84" s="38"/>
      <c r="E84" s="38"/>
      <c r="F84" s="29" t="str">
        <f>IF(E18="","",E18)</f>
        <v>Vyplň údaj</v>
      </c>
      <c r="G84" s="38"/>
      <c r="H84" s="38"/>
      <c r="I84" s="31" t="s">
        <v>34</v>
      </c>
      <c r="J84" s="34" t="str">
        <f>E24</f>
        <v xml:space="preserve"> 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48"/>
      <c r="B86" s="149"/>
      <c r="C86" s="150" t="s">
        <v>114</v>
      </c>
      <c r="D86" s="151" t="s">
        <v>57</v>
      </c>
      <c r="E86" s="151" t="s">
        <v>53</v>
      </c>
      <c r="F86" s="151" t="s">
        <v>54</v>
      </c>
      <c r="G86" s="151" t="s">
        <v>115</v>
      </c>
      <c r="H86" s="151" t="s">
        <v>116</v>
      </c>
      <c r="I86" s="151" t="s">
        <v>117</v>
      </c>
      <c r="J86" s="151" t="s">
        <v>100</v>
      </c>
      <c r="K86" s="152" t="s">
        <v>118</v>
      </c>
      <c r="L86" s="153"/>
      <c r="M86" s="70" t="s">
        <v>19</v>
      </c>
      <c r="N86" s="71" t="s">
        <v>42</v>
      </c>
      <c r="O86" s="71" t="s">
        <v>119</v>
      </c>
      <c r="P86" s="71" t="s">
        <v>120</v>
      </c>
      <c r="Q86" s="71" t="s">
        <v>121</v>
      </c>
      <c r="R86" s="71" t="s">
        <v>122</v>
      </c>
      <c r="S86" s="71" t="s">
        <v>123</v>
      </c>
      <c r="T86" s="72" t="s">
        <v>124</v>
      </c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65" s="2" customFormat="1" ht="22.9" customHeight="1">
      <c r="A87" s="36"/>
      <c r="B87" s="37"/>
      <c r="C87" s="77" t="s">
        <v>125</v>
      </c>
      <c r="D87" s="38"/>
      <c r="E87" s="38"/>
      <c r="F87" s="38"/>
      <c r="G87" s="38"/>
      <c r="H87" s="38"/>
      <c r="I87" s="38"/>
      <c r="J87" s="154">
        <f>BK87</f>
        <v>0</v>
      </c>
      <c r="K87" s="38"/>
      <c r="L87" s="41"/>
      <c r="M87" s="73"/>
      <c r="N87" s="155"/>
      <c r="O87" s="74"/>
      <c r="P87" s="156">
        <f>P88</f>
        <v>0</v>
      </c>
      <c r="Q87" s="74"/>
      <c r="R87" s="156">
        <f>R88</f>
        <v>78.800730000000001</v>
      </c>
      <c r="S87" s="74"/>
      <c r="T87" s="157">
        <f>T88</f>
        <v>20.6325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71</v>
      </c>
      <c r="AU87" s="19" t="s">
        <v>101</v>
      </c>
      <c r="BK87" s="158">
        <f>BK88</f>
        <v>0</v>
      </c>
    </row>
    <row r="88" spans="1:65" s="12" customFormat="1" ht="25.9" customHeight="1">
      <c r="B88" s="159"/>
      <c r="C88" s="160"/>
      <c r="D88" s="161" t="s">
        <v>71</v>
      </c>
      <c r="E88" s="162" t="s">
        <v>126</v>
      </c>
      <c r="F88" s="162" t="s">
        <v>127</v>
      </c>
      <c r="G88" s="160"/>
      <c r="H88" s="160"/>
      <c r="I88" s="163"/>
      <c r="J88" s="164">
        <f>BK88</f>
        <v>0</v>
      </c>
      <c r="K88" s="160"/>
      <c r="L88" s="165"/>
      <c r="M88" s="166"/>
      <c r="N88" s="167"/>
      <c r="O88" s="167"/>
      <c r="P88" s="168">
        <f>P89+P92+P96+P101+P109+P114+P132</f>
        <v>0</v>
      </c>
      <c r="Q88" s="167"/>
      <c r="R88" s="168">
        <f>R89+R92+R96+R101+R109+R114+R132</f>
        <v>78.800730000000001</v>
      </c>
      <c r="S88" s="167"/>
      <c r="T88" s="169">
        <f>T89+T92+T96+T101+T109+T114+T132</f>
        <v>20.6325</v>
      </c>
      <c r="AR88" s="170" t="s">
        <v>80</v>
      </c>
      <c r="AT88" s="171" t="s">
        <v>71</v>
      </c>
      <c r="AU88" s="171" t="s">
        <v>72</v>
      </c>
      <c r="AY88" s="170" t="s">
        <v>128</v>
      </c>
      <c r="BK88" s="172">
        <f>BK89+BK92+BK96+BK101+BK109+BK114+BK132</f>
        <v>0</v>
      </c>
    </row>
    <row r="89" spans="1:65" s="12" customFormat="1" ht="22.9" customHeight="1">
      <c r="B89" s="159"/>
      <c r="C89" s="160"/>
      <c r="D89" s="161" t="s">
        <v>71</v>
      </c>
      <c r="E89" s="173" t="s">
        <v>80</v>
      </c>
      <c r="F89" s="173" t="s">
        <v>129</v>
      </c>
      <c r="G89" s="160"/>
      <c r="H89" s="160"/>
      <c r="I89" s="163"/>
      <c r="J89" s="174">
        <f>BK89</f>
        <v>0</v>
      </c>
      <c r="K89" s="160"/>
      <c r="L89" s="165"/>
      <c r="M89" s="166"/>
      <c r="N89" s="167"/>
      <c r="O89" s="167"/>
      <c r="P89" s="168">
        <f>SUM(P90:P91)</f>
        <v>0</v>
      </c>
      <c r="Q89" s="167"/>
      <c r="R89" s="168">
        <f>SUM(R90:R91)</f>
        <v>0</v>
      </c>
      <c r="S89" s="167"/>
      <c r="T89" s="169">
        <f>SUM(T90:T91)</f>
        <v>0</v>
      </c>
      <c r="AR89" s="170" t="s">
        <v>80</v>
      </c>
      <c r="AT89" s="171" t="s">
        <v>71</v>
      </c>
      <c r="AU89" s="171" t="s">
        <v>80</v>
      </c>
      <c r="AY89" s="170" t="s">
        <v>128</v>
      </c>
      <c r="BK89" s="172">
        <f>SUM(BK90:BK91)</f>
        <v>0</v>
      </c>
    </row>
    <row r="90" spans="1:65" s="2" customFormat="1" ht="16.5" customHeight="1">
      <c r="A90" s="36"/>
      <c r="B90" s="37"/>
      <c r="C90" s="175" t="s">
        <v>80</v>
      </c>
      <c r="D90" s="175" t="s">
        <v>130</v>
      </c>
      <c r="E90" s="176" t="s">
        <v>283</v>
      </c>
      <c r="F90" s="177" t="s">
        <v>284</v>
      </c>
      <c r="G90" s="178" t="s">
        <v>149</v>
      </c>
      <c r="H90" s="179">
        <v>9.17</v>
      </c>
      <c r="I90" s="180"/>
      <c r="J90" s="181">
        <f>ROUND(I90*H90,2)</f>
        <v>0</v>
      </c>
      <c r="K90" s="177" t="s">
        <v>134</v>
      </c>
      <c r="L90" s="41"/>
      <c r="M90" s="182" t="s">
        <v>19</v>
      </c>
      <c r="N90" s="183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135</v>
      </c>
      <c r="AT90" s="186" t="s">
        <v>130</v>
      </c>
      <c r="AU90" s="186" t="s">
        <v>82</v>
      </c>
      <c r="AY90" s="19" t="s">
        <v>128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0</v>
      </c>
      <c r="BL90" s="19" t="s">
        <v>135</v>
      </c>
      <c r="BM90" s="186" t="s">
        <v>285</v>
      </c>
    </row>
    <row r="91" spans="1:65" s="2" customFormat="1" ht="19.5">
      <c r="A91" s="36"/>
      <c r="B91" s="37"/>
      <c r="C91" s="38"/>
      <c r="D91" s="188" t="s">
        <v>137</v>
      </c>
      <c r="E91" s="38"/>
      <c r="F91" s="189" t="s">
        <v>286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137</v>
      </c>
      <c r="AU91" s="19" t="s">
        <v>82</v>
      </c>
    </row>
    <row r="92" spans="1:65" s="12" customFormat="1" ht="22.9" customHeight="1">
      <c r="B92" s="159"/>
      <c r="C92" s="160"/>
      <c r="D92" s="161" t="s">
        <v>71</v>
      </c>
      <c r="E92" s="173" t="s">
        <v>82</v>
      </c>
      <c r="F92" s="173" t="s">
        <v>287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SUM(P93:P95)</f>
        <v>0</v>
      </c>
      <c r="Q92" s="167"/>
      <c r="R92" s="168">
        <f>SUM(R93:R95)</f>
        <v>17.854382999999999</v>
      </c>
      <c r="S92" s="167"/>
      <c r="T92" s="169">
        <f>SUM(T93:T95)</f>
        <v>0</v>
      </c>
      <c r="AR92" s="170" t="s">
        <v>80</v>
      </c>
      <c r="AT92" s="171" t="s">
        <v>71</v>
      </c>
      <c r="AU92" s="171" t="s">
        <v>80</v>
      </c>
      <c r="AY92" s="170" t="s">
        <v>128</v>
      </c>
      <c r="BK92" s="172">
        <f>SUM(BK93:BK95)</f>
        <v>0</v>
      </c>
    </row>
    <row r="93" spans="1:65" s="2" customFormat="1" ht="16.5" customHeight="1">
      <c r="A93" s="36"/>
      <c r="B93" s="37"/>
      <c r="C93" s="175" t="s">
        <v>82</v>
      </c>
      <c r="D93" s="175" t="s">
        <v>130</v>
      </c>
      <c r="E93" s="176" t="s">
        <v>288</v>
      </c>
      <c r="F93" s="177" t="s">
        <v>289</v>
      </c>
      <c r="G93" s="178" t="s">
        <v>149</v>
      </c>
      <c r="H93" s="179">
        <v>6.55</v>
      </c>
      <c r="I93" s="180"/>
      <c r="J93" s="181">
        <f>ROUND(I93*H93,2)</f>
        <v>0</v>
      </c>
      <c r="K93" s="177" t="s">
        <v>134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2.7258599999999999</v>
      </c>
      <c r="R93" s="184">
        <f>Q93*H93</f>
        <v>17.854382999999999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135</v>
      </c>
      <c r="AT93" s="186" t="s">
        <v>130</v>
      </c>
      <c r="AU93" s="186" t="s">
        <v>82</v>
      </c>
      <c r="AY93" s="19" t="s">
        <v>128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135</v>
      </c>
      <c r="BM93" s="186" t="s">
        <v>290</v>
      </c>
    </row>
    <row r="94" spans="1:65" s="2" customFormat="1" ht="29.25">
      <c r="A94" s="36"/>
      <c r="B94" s="37"/>
      <c r="C94" s="38"/>
      <c r="D94" s="188" t="s">
        <v>137</v>
      </c>
      <c r="E94" s="38"/>
      <c r="F94" s="189" t="s">
        <v>291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137</v>
      </c>
      <c r="AU94" s="19" t="s">
        <v>82</v>
      </c>
    </row>
    <row r="95" spans="1:65" s="14" customFormat="1">
      <c r="B95" s="203"/>
      <c r="C95" s="204"/>
      <c r="D95" s="188" t="s">
        <v>139</v>
      </c>
      <c r="E95" s="205" t="s">
        <v>19</v>
      </c>
      <c r="F95" s="206" t="s">
        <v>292</v>
      </c>
      <c r="G95" s="204"/>
      <c r="H95" s="207">
        <v>6.55</v>
      </c>
      <c r="I95" s="208"/>
      <c r="J95" s="204"/>
      <c r="K95" s="204"/>
      <c r="L95" s="209"/>
      <c r="M95" s="210"/>
      <c r="N95" s="211"/>
      <c r="O95" s="211"/>
      <c r="P95" s="211"/>
      <c r="Q95" s="211"/>
      <c r="R95" s="211"/>
      <c r="S95" s="211"/>
      <c r="T95" s="212"/>
      <c r="AT95" s="213" t="s">
        <v>139</v>
      </c>
      <c r="AU95" s="213" t="s">
        <v>82</v>
      </c>
      <c r="AV95" s="14" t="s">
        <v>82</v>
      </c>
      <c r="AW95" s="14" t="s">
        <v>33</v>
      </c>
      <c r="AX95" s="14" t="s">
        <v>80</v>
      </c>
      <c r="AY95" s="213" t="s">
        <v>128</v>
      </c>
    </row>
    <row r="96" spans="1:65" s="12" customFormat="1" ht="22.9" customHeight="1">
      <c r="B96" s="159"/>
      <c r="C96" s="160"/>
      <c r="D96" s="161" t="s">
        <v>71</v>
      </c>
      <c r="E96" s="173" t="s">
        <v>146</v>
      </c>
      <c r="F96" s="173" t="s">
        <v>166</v>
      </c>
      <c r="G96" s="160"/>
      <c r="H96" s="160"/>
      <c r="I96" s="163"/>
      <c r="J96" s="174">
        <f>BK96</f>
        <v>0</v>
      </c>
      <c r="K96" s="160"/>
      <c r="L96" s="165"/>
      <c r="M96" s="166"/>
      <c r="N96" s="167"/>
      <c r="O96" s="167"/>
      <c r="P96" s="168">
        <f>SUM(P97:P100)</f>
        <v>0</v>
      </c>
      <c r="Q96" s="167"/>
      <c r="R96" s="168">
        <f>SUM(R97:R100)</f>
        <v>28.554279600000001</v>
      </c>
      <c r="S96" s="167"/>
      <c r="T96" s="169">
        <f>SUM(T97:T100)</f>
        <v>0</v>
      </c>
      <c r="AR96" s="170" t="s">
        <v>80</v>
      </c>
      <c r="AT96" s="171" t="s">
        <v>71</v>
      </c>
      <c r="AU96" s="171" t="s">
        <v>80</v>
      </c>
      <c r="AY96" s="170" t="s">
        <v>128</v>
      </c>
      <c r="BK96" s="172">
        <f>SUM(BK97:BK100)</f>
        <v>0</v>
      </c>
    </row>
    <row r="97" spans="1:65" s="2" customFormat="1" ht="16.5" customHeight="1">
      <c r="A97" s="36"/>
      <c r="B97" s="37"/>
      <c r="C97" s="175" t="s">
        <v>146</v>
      </c>
      <c r="D97" s="175" t="s">
        <v>130</v>
      </c>
      <c r="E97" s="176" t="s">
        <v>293</v>
      </c>
      <c r="F97" s="177" t="s">
        <v>294</v>
      </c>
      <c r="G97" s="178" t="s">
        <v>149</v>
      </c>
      <c r="H97" s="179">
        <v>9.17</v>
      </c>
      <c r="I97" s="180"/>
      <c r="J97" s="181">
        <f>ROUND(I97*H97,2)</f>
        <v>0</v>
      </c>
      <c r="K97" s="177" t="s">
        <v>134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3.11388</v>
      </c>
      <c r="R97" s="184">
        <f>Q97*H97</f>
        <v>28.554279600000001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135</v>
      </c>
      <c r="AT97" s="186" t="s">
        <v>130</v>
      </c>
      <c r="AU97" s="186" t="s">
        <v>82</v>
      </c>
      <c r="AY97" s="19" t="s">
        <v>128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135</v>
      </c>
      <c r="BM97" s="186" t="s">
        <v>295</v>
      </c>
    </row>
    <row r="98" spans="1:65" s="2" customFormat="1" ht="29.25">
      <c r="A98" s="36"/>
      <c r="B98" s="37"/>
      <c r="C98" s="38"/>
      <c r="D98" s="188" t="s">
        <v>137</v>
      </c>
      <c r="E98" s="38"/>
      <c r="F98" s="189" t="s">
        <v>296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137</v>
      </c>
      <c r="AU98" s="19" t="s">
        <v>82</v>
      </c>
    </row>
    <row r="99" spans="1:65" s="13" customFormat="1">
      <c r="B99" s="193"/>
      <c r="C99" s="194"/>
      <c r="D99" s="188" t="s">
        <v>139</v>
      </c>
      <c r="E99" s="195" t="s">
        <v>19</v>
      </c>
      <c r="F99" s="196" t="s">
        <v>297</v>
      </c>
      <c r="G99" s="194"/>
      <c r="H99" s="195" t="s">
        <v>19</v>
      </c>
      <c r="I99" s="197"/>
      <c r="J99" s="194"/>
      <c r="K99" s="194"/>
      <c r="L99" s="198"/>
      <c r="M99" s="199"/>
      <c r="N99" s="200"/>
      <c r="O99" s="200"/>
      <c r="P99" s="200"/>
      <c r="Q99" s="200"/>
      <c r="R99" s="200"/>
      <c r="S99" s="200"/>
      <c r="T99" s="201"/>
      <c r="AT99" s="202" t="s">
        <v>139</v>
      </c>
      <c r="AU99" s="202" t="s">
        <v>82</v>
      </c>
      <c r="AV99" s="13" t="s">
        <v>80</v>
      </c>
      <c r="AW99" s="13" t="s">
        <v>33</v>
      </c>
      <c r="AX99" s="13" t="s">
        <v>72</v>
      </c>
      <c r="AY99" s="202" t="s">
        <v>128</v>
      </c>
    </row>
    <row r="100" spans="1:65" s="14" customFormat="1">
      <c r="B100" s="203"/>
      <c r="C100" s="204"/>
      <c r="D100" s="188" t="s">
        <v>139</v>
      </c>
      <c r="E100" s="205" t="s">
        <v>19</v>
      </c>
      <c r="F100" s="206" t="s">
        <v>298</v>
      </c>
      <c r="G100" s="204"/>
      <c r="H100" s="207">
        <v>9.17</v>
      </c>
      <c r="I100" s="208"/>
      <c r="J100" s="204"/>
      <c r="K100" s="204"/>
      <c r="L100" s="209"/>
      <c r="M100" s="210"/>
      <c r="N100" s="211"/>
      <c r="O100" s="211"/>
      <c r="P100" s="211"/>
      <c r="Q100" s="211"/>
      <c r="R100" s="211"/>
      <c r="S100" s="211"/>
      <c r="T100" s="212"/>
      <c r="AT100" s="213" t="s">
        <v>139</v>
      </c>
      <c r="AU100" s="213" t="s">
        <v>82</v>
      </c>
      <c r="AV100" s="14" t="s">
        <v>82</v>
      </c>
      <c r="AW100" s="14" t="s">
        <v>33</v>
      </c>
      <c r="AX100" s="14" t="s">
        <v>80</v>
      </c>
      <c r="AY100" s="213" t="s">
        <v>128</v>
      </c>
    </row>
    <row r="101" spans="1:65" s="12" customFormat="1" ht="22.9" customHeight="1">
      <c r="B101" s="159"/>
      <c r="C101" s="160"/>
      <c r="D101" s="161" t="s">
        <v>71</v>
      </c>
      <c r="E101" s="173" t="s">
        <v>135</v>
      </c>
      <c r="F101" s="173" t="s">
        <v>186</v>
      </c>
      <c r="G101" s="160"/>
      <c r="H101" s="160"/>
      <c r="I101" s="163"/>
      <c r="J101" s="174">
        <f>BK101</f>
        <v>0</v>
      </c>
      <c r="K101" s="160"/>
      <c r="L101" s="165"/>
      <c r="M101" s="166"/>
      <c r="N101" s="167"/>
      <c r="O101" s="167"/>
      <c r="P101" s="168">
        <f>SUM(P102:P108)</f>
        <v>0</v>
      </c>
      <c r="Q101" s="167"/>
      <c r="R101" s="168">
        <f>SUM(R102:R108)</f>
        <v>32.392067400000002</v>
      </c>
      <c r="S101" s="167"/>
      <c r="T101" s="169">
        <f>SUM(T102:T108)</f>
        <v>0</v>
      </c>
      <c r="AR101" s="170" t="s">
        <v>80</v>
      </c>
      <c r="AT101" s="171" t="s">
        <v>71</v>
      </c>
      <c r="AU101" s="171" t="s">
        <v>80</v>
      </c>
      <c r="AY101" s="170" t="s">
        <v>128</v>
      </c>
      <c r="BK101" s="172">
        <f>SUM(BK102:BK108)</f>
        <v>0</v>
      </c>
    </row>
    <row r="102" spans="1:65" s="2" customFormat="1" ht="16.5" customHeight="1">
      <c r="A102" s="36"/>
      <c r="B102" s="37"/>
      <c r="C102" s="175" t="s">
        <v>135</v>
      </c>
      <c r="D102" s="175" t="s">
        <v>130</v>
      </c>
      <c r="E102" s="176" t="s">
        <v>299</v>
      </c>
      <c r="F102" s="177" t="s">
        <v>300</v>
      </c>
      <c r="G102" s="178" t="s">
        <v>149</v>
      </c>
      <c r="H102" s="179">
        <v>16.170000000000002</v>
      </c>
      <c r="I102" s="180"/>
      <c r="J102" s="181">
        <f>ROUND(I102*H102,2)</f>
        <v>0</v>
      </c>
      <c r="K102" s="177" t="s">
        <v>134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2.0032199999999998</v>
      </c>
      <c r="R102" s="184">
        <f>Q102*H102</f>
        <v>32.392067400000002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135</v>
      </c>
      <c r="AT102" s="186" t="s">
        <v>130</v>
      </c>
      <c r="AU102" s="186" t="s">
        <v>82</v>
      </c>
      <c r="AY102" s="19" t="s">
        <v>128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0</v>
      </c>
      <c r="BL102" s="19" t="s">
        <v>135</v>
      </c>
      <c r="BM102" s="186" t="s">
        <v>301</v>
      </c>
    </row>
    <row r="103" spans="1:65" s="2" customFormat="1" ht="19.5">
      <c r="A103" s="36"/>
      <c r="B103" s="37"/>
      <c r="C103" s="38"/>
      <c r="D103" s="188" t="s">
        <v>137</v>
      </c>
      <c r="E103" s="38"/>
      <c r="F103" s="189" t="s">
        <v>302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137</v>
      </c>
      <c r="AU103" s="19" t="s">
        <v>82</v>
      </c>
    </row>
    <row r="104" spans="1:65" s="13" customFormat="1">
      <c r="B104" s="193"/>
      <c r="C104" s="194"/>
      <c r="D104" s="188" t="s">
        <v>139</v>
      </c>
      <c r="E104" s="195" t="s">
        <v>19</v>
      </c>
      <c r="F104" s="196" t="s">
        <v>303</v>
      </c>
      <c r="G104" s="194"/>
      <c r="H104" s="195" t="s">
        <v>19</v>
      </c>
      <c r="I104" s="197"/>
      <c r="J104" s="194"/>
      <c r="K104" s="194"/>
      <c r="L104" s="198"/>
      <c r="M104" s="199"/>
      <c r="N104" s="200"/>
      <c r="O104" s="200"/>
      <c r="P104" s="200"/>
      <c r="Q104" s="200"/>
      <c r="R104" s="200"/>
      <c r="S104" s="200"/>
      <c r="T104" s="201"/>
      <c r="AT104" s="202" t="s">
        <v>139</v>
      </c>
      <c r="AU104" s="202" t="s">
        <v>82</v>
      </c>
      <c r="AV104" s="13" t="s">
        <v>80</v>
      </c>
      <c r="AW104" s="13" t="s">
        <v>33</v>
      </c>
      <c r="AX104" s="13" t="s">
        <v>72</v>
      </c>
      <c r="AY104" s="202" t="s">
        <v>128</v>
      </c>
    </row>
    <row r="105" spans="1:65" s="14" customFormat="1">
      <c r="B105" s="203"/>
      <c r="C105" s="204"/>
      <c r="D105" s="188" t="s">
        <v>139</v>
      </c>
      <c r="E105" s="205" t="s">
        <v>19</v>
      </c>
      <c r="F105" s="206" t="s">
        <v>304</v>
      </c>
      <c r="G105" s="204"/>
      <c r="H105" s="207">
        <v>6.17</v>
      </c>
      <c r="I105" s="208"/>
      <c r="J105" s="204"/>
      <c r="K105" s="204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139</v>
      </c>
      <c r="AU105" s="213" t="s">
        <v>82</v>
      </c>
      <c r="AV105" s="14" t="s">
        <v>82</v>
      </c>
      <c r="AW105" s="14" t="s">
        <v>33</v>
      </c>
      <c r="AX105" s="14" t="s">
        <v>72</v>
      </c>
      <c r="AY105" s="213" t="s">
        <v>128</v>
      </c>
    </row>
    <row r="106" spans="1:65" s="13" customFormat="1">
      <c r="B106" s="193"/>
      <c r="C106" s="194"/>
      <c r="D106" s="188" t="s">
        <v>139</v>
      </c>
      <c r="E106" s="195" t="s">
        <v>19</v>
      </c>
      <c r="F106" s="196" t="s">
        <v>305</v>
      </c>
      <c r="G106" s="194"/>
      <c r="H106" s="195" t="s">
        <v>19</v>
      </c>
      <c r="I106" s="197"/>
      <c r="J106" s="194"/>
      <c r="K106" s="194"/>
      <c r="L106" s="198"/>
      <c r="M106" s="199"/>
      <c r="N106" s="200"/>
      <c r="O106" s="200"/>
      <c r="P106" s="200"/>
      <c r="Q106" s="200"/>
      <c r="R106" s="200"/>
      <c r="S106" s="200"/>
      <c r="T106" s="201"/>
      <c r="AT106" s="202" t="s">
        <v>139</v>
      </c>
      <c r="AU106" s="202" t="s">
        <v>82</v>
      </c>
      <c r="AV106" s="13" t="s">
        <v>80</v>
      </c>
      <c r="AW106" s="13" t="s">
        <v>33</v>
      </c>
      <c r="AX106" s="13" t="s">
        <v>72</v>
      </c>
      <c r="AY106" s="202" t="s">
        <v>128</v>
      </c>
    </row>
    <row r="107" spans="1:65" s="14" customFormat="1">
      <c r="B107" s="203"/>
      <c r="C107" s="204"/>
      <c r="D107" s="188" t="s">
        <v>139</v>
      </c>
      <c r="E107" s="205" t="s">
        <v>19</v>
      </c>
      <c r="F107" s="206" t="s">
        <v>195</v>
      </c>
      <c r="G107" s="204"/>
      <c r="H107" s="207">
        <v>10</v>
      </c>
      <c r="I107" s="208"/>
      <c r="J107" s="204"/>
      <c r="K107" s="204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139</v>
      </c>
      <c r="AU107" s="213" t="s">
        <v>82</v>
      </c>
      <c r="AV107" s="14" t="s">
        <v>82</v>
      </c>
      <c r="AW107" s="14" t="s">
        <v>33</v>
      </c>
      <c r="AX107" s="14" t="s">
        <v>72</v>
      </c>
      <c r="AY107" s="213" t="s">
        <v>128</v>
      </c>
    </row>
    <row r="108" spans="1:65" s="15" customFormat="1">
      <c r="B108" s="214"/>
      <c r="C108" s="215"/>
      <c r="D108" s="188" t="s">
        <v>139</v>
      </c>
      <c r="E108" s="216" t="s">
        <v>19</v>
      </c>
      <c r="F108" s="217" t="s">
        <v>156</v>
      </c>
      <c r="G108" s="215"/>
      <c r="H108" s="218">
        <v>16.170000000000002</v>
      </c>
      <c r="I108" s="219"/>
      <c r="J108" s="215"/>
      <c r="K108" s="215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139</v>
      </c>
      <c r="AU108" s="224" t="s">
        <v>82</v>
      </c>
      <c r="AV108" s="15" t="s">
        <v>135</v>
      </c>
      <c r="AW108" s="15" t="s">
        <v>33</v>
      </c>
      <c r="AX108" s="15" t="s">
        <v>80</v>
      </c>
      <c r="AY108" s="224" t="s">
        <v>128</v>
      </c>
    </row>
    <row r="109" spans="1:65" s="12" customFormat="1" ht="22.9" customHeight="1">
      <c r="B109" s="159"/>
      <c r="C109" s="160"/>
      <c r="D109" s="161" t="s">
        <v>71</v>
      </c>
      <c r="E109" s="173" t="s">
        <v>187</v>
      </c>
      <c r="F109" s="173" t="s">
        <v>200</v>
      </c>
      <c r="G109" s="160"/>
      <c r="H109" s="160"/>
      <c r="I109" s="163"/>
      <c r="J109" s="174">
        <f>BK109</f>
        <v>0</v>
      </c>
      <c r="K109" s="160"/>
      <c r="L109" s="165"/>
      <c r="M109" s="166"/>
      <c r="N109" s="167"/>
      <c r="O109" s="167"/>
      <c r="P109" s="168">
        <f>SUM(P110:P113)</f>
        <v>0</v>
      </c>
      <c r="Q109" s="167"/>
      <c r="R109" s="168">
        <f>SUM(R110:R113)</f>
        <v>0</v>
      </c>
      <c r="S109" s="167"/>
      <c r="T109" s="169">
        <f>SUM(T110:T113)</f>
        <v>20.6325</v>
      </c>
      <c r="AR109" s="170" t="s">
        <v>80</v>
      </c>
      <c r="AT109" s="171" t="s">
        <v>71</v>
      </c>
      <c r="AU109" s="171" t="s">
        <v>80</v>
      </c>
      <c r="AY109" s="170" t="s">
        <v>128</v>
      </c>
      <c r="BK109" s="172">
        <f>SUM(BK110:BK113)</f>
        <v>0</v>
      </c>
    </row>
    <row r="110" spans="1:65" s="2" customFormat="1" ht="16.5" customHeight="1">
      <c r="A110" s="36"/>
      <c r="B110" s="37"/>
      <c r="C110" s="175" t="s">
        <v>161</v>
      </c>
      <c r="D110" s="175" t="s">
        <v>130</v>
      </c>
      <c r="E110" s="176" t="s">
        <v>306</v>
      </c>
      <c r="F110" s="177" t="s">
        <v>307</v>
      </c>
      <c r="G110" s="178" t="s">
        <v>149</v>
      </c>
      <c r="H110" s="179">
        <v>9.17</v>
      </c>
      <c r="I110" s="180"/>
      <c r="J110" s="181">
        <f>ROUND(I110*H110,2)</f>
        <v>0</v>
      </c>
      <c r="K110" s="177" t="s">
        <v>134</v>
      </c>
      <c r="L110" s="41"/>
      <c r="M110" s="182" t="s">
        <v>19</v>
      </c>
      <c r="N110" s="183" t="s">
        <v>43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2.25</v>
      </c>
      <c r="T110" s="185">
        <f>S110*H110</f>
        <v>20.6325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135</v>
      </c>
      <c r="AT110" s="186" t="s">
        <v>130</v>
      </c>
      <c r="AU110" s="186" t="s">
        <v>82</v>
      </c>
      <c r="AY110" s="19" t="s">
        <v>128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80</v>
      </c>
      <c r="BK110" s="187">
        <f>ROUND(I110*H110,2)</f>
        <v>0</v>
      </c>
      <c r="BL110" s="19" t="s">
        <v>135</v>
      </c>
      <c r="BM110" s="186" t="s">
        <v>308</v>
      </c>
    </row>
    <row r="111" spans="1:65" s="2" customFormat="1">
      <c r="A111" s="36"/>
      <c r="B111" s="37"/>
      <c r="C111" s="38"/>
      <c r="D111" s="188" t="s">
        <v>137</v>
      </c>
      <c r="E111" s="38"/>
      <c r="F111" s="189" t="s">
        <v>307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137</v>
      </c>
      <c r="AU111" s="19" t="s">
        <v>82</v>
      </c>
    </row>
    <row r="112" spans="1:65" s="13" customFormat="1">
      <c r="B112" s="193"/>
      <c r="C112" s="194"/>
      <c r="D112" s="188" t="s">
        <v>139</v>
      </c>
      <c r="E112" s="195" t="s">
        <v>19</v>
      </c>
      <c r="F112" s="196" t="s">
        <v>309</v>
      </c>
      <c r="G112" s="194"/>
      <c r="H112" s="195" t="s">
        <v>19</v>
      </c>
      <c r="I112" s="197"/>
      <c r="J112" s="194"/>
      <c r="K112" s="194"/>
      <c r="L112" s="198"/>
      <c r="M112" s="199"/>
      <c r="N112" s="200"/>
      <c r="O112" s="200"/>
      <c r="P112" s="200"/>
      <c r="Q112" s="200"/>
      <c r="R112" s="200"/>
      <c r="S112" s="200"/>
      <c r="T112" s="201"/>
      <c r="AT112" s="202" t="s">
        <v>139</v>
      </c>
      <c r="AU112" s="202" t="s">
        <v>82</v>
      </c>
      <c r="AV112" s="13" t="s">
        <v>80</v>
      </c>
      <c r="AW112" s="13" t="s">
        <v>33</v>
      </c>
      <c r="AX112" s="13" t="s">
        <v>72</v>
      </c>
      <c r="AY112" s="202" t="s">
        <v>128</v>
      </c>
    </row>
    <row r="113" spans="1:65" s="14" customFormat="1">
      <c r="B113" s="203"/>
      <c r="C113" s="204"/>
      <c r="D113" s="188" t="s">
        <v>139</v>
      </c>
      <c r="E113" s="205" t="s">
        <v>19</v>
      </c>
      <c r="F113" s="206" t="s">
        <v>310</v>
      </c>
      <c r="G113" s="204"/>
      <c r="H113" s="207">
        <v>9.17</v>
      </c>
      <c r="I113" s="208"/>
      <c r="J113" s="204"/>
      <c r="K113" s="204"/>
      <c r="L113" s="209"/>
      <c r="M113" s="210"/>
      <c r="N113" s="211"/>
      <c r="O113" s="211"/>
      <c r="P113" s="211"/>
      <c r="Q113" s="211"/>
      <c r="R113" s="211"/>
      <c r="S113" s="211"/>
      <c r="T113" s="212"/>
      <c r="AT113" s="213" t="s">
        <v>139</v>
      </c>
      <c r="AU113" s="213" t="s">
        <v>82</v>
      </c>
      <c r="AV113" s="14" t="s">
        <v>82</v>
      </c>
      <c r="AW113" s="14" t="s">
        <v>33</v>
      </c>
      <c r="AX113" s="14" t="s">
        <v>80</v>
      </c>
      <c r="AY113" s="213" t="s">
        <v>128</v>
      </c>
    </row>
    <row r="114" spans="1:65" s="12" customFormat="1" ht="22.9" customHeight="1">
      <c r="B114" s="159"/>
      <c r="C114" s="160"/>
      <c r="D114" s="161" t="s">
        <v>71</v>
      </c>
      <c r="E114" s="173" t="s">
        <v>216</v>
      </c>
      <c r="F114" s="173" t="s">
        <v>217</v>
      </c>
      <c r="G114" s="160"/>
      <c r="H114" s="160"/>
      <c r="I114" s="163"/>
      <c r="J114" s="174">
        <f>BK114</f>
        <v>0</v>
      </c>
      <c r="K114" s="160"/>
      <c r="L114" s="165"/>
      <c r="M114" s="166"/>
      <c r="N114" s="167"/>
      <c r="O114" s="167"/>
      <c r="P114" s="168">
        <f>SUM(P115:P131)</f>
        <v>0</v>
      </c>
      <c r="Q114" s="167"/>
      <c r="R114" s="168">
        <f>SUM(R115:R131)</f>
        <v>0</v>
      </c>
      <c r="S114" s="167"/>
      <c r="T114" s="169">
        <f>SUM(T115:T131)</f>
        <v>0</v>
      </c>
      <c r="AR114" s="170" t="s">
        <v>80</v>
      </c>
      <c r="AT114" s="171" t="s">
        <v>71</v>
      </c>
      <c r="AU114" s="171" t="s">
        <v>80</v>
      </c>
      <c r="AY114" s="170" t="s">
        <v>128</v>
      </c>
      <c r="BK114" s="172">
        <f>SUM(BK115:BK131)</f>
        <v>0</v>
      </c>
    </row>
    <row r="115" spans="1:65" s="2" customFormat="1" ht="16.5" customHeight="1">
      <c r="A115" s="36"/>
      <c r="B115" s="37"/>
      <c r="C115" s="175" t="s">
        <v>141</v>
      </c>
      <c r="D115" s="175" t="s">
        <v>130</v>
      </c>
      <c r="E115" s="176" t="s">
        <v>311</v>
      </c>
      <c r="F115" s="177" t="s">
        <v>312</v>
      </c>
      <c r="G115" s="178" t="s">
        <v>183</v>
      </c>
      <c r="H115" s="179">
        <v>20.632999999999999</v>
      </c>
      <c r="I115" s="180"/>
      <c r="J115" s="181">
        <f>ROUND(I115*H115,2)</f>
        <v>0</v>
      </c>
      <c r="K115" s="177" t="s">
        <v>134</v>
      </c>
      <c r="L115" s="41"/>
      <c r="M115" s="182" t="s">
        <v>19</v>
      </c>
      <c r="N115" s="183" t="s">
        <v>43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135</v>
      </c>
      <c r="AT115" s="186" t="s">
        <v>130</v>
      </c>
      <c r="AU115" s="186" t="s">
        <v>82</v>
      </c>
      <c r="AY115" s="19" t="s">
        <v>128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80</v>
      </c>
      <c r="BK115" s="187">
        <f>ROUND(I115*H115,2)</f>
        <v>0</v>
      </c>
      <c r="BL115" s="19" t="s">
        <v>135</v>
      </c>
      <c r="BM115" s="186" t="s">
        <v>313</v>
      </c>
    </row>
    <row r="116" spans="1:65" s="2" customFormat="1">
      <c r="A116" s="36"/>
      <c r="B116" s="37"/>
      <c r="C116" s="38"/>
      <c r="D116" s="188" t="s">
        <v>137</v>
      </c>
      <c r="E116" s="38"/>
      <c r="F116" s="189" t="s">
        <v>314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137</v>
      </c>
      <c r="AU116" s="19" t="s">
        <v>82</v>
      </c>
    </row>
    <row r="117" spans="1:65" s="13" customFormat="1" ht="22.5">
      <c r="B117" s="193"/>
      <c r="C117" s="194"/>
      <c r="D117" s="188" t="s">
        <v>139</v>
      </c>
      <c r="E117" s="195" t="s">
        <v>19</v>
      </c>
      <c r="F117" s="196" t="s">
        <v>315</v>
      </c>
      <c r="G117" s="194"/>
      <c r="H117" s="195" t="s">
        <v>19</v>
      </c>
      <c r="I117" s="197"/>
      <c r="J117" s="194"/>
      <c r="K117" s="194"/>
      <c r="L117" s="198"/>
      <c r="M117" s="199"/>
      <c r="N117" s="200"/>
      <c r="O117" s="200"/>
      <c r="P117" s="200"/>
      <c r="Q117" s="200"/>
      <c r="R117" s="200"/>
      <c r="S117" s="200"/>
      <c r="T117" s="201"/>
      <c r="AT117" s="202" t="s">
        <v>139</v>
      </c>
      <c r="AU117" s="202" t="s">
        <v>82</v>
      </c>
      <c r="AV117" s="13" t="s">
        <v>80</v>
      </c>
      <c r="AW117" s="13" t="s">
        <v>33</v>
      </c>
      <c r="AX117" s="13" t="s">
        <v>72</v>
      </c>
      <c r="AY117" s="202" t="s">
        <v>128</v>
      </c>
    </row>
    <row r="118" spans="1:65" s="14" customFormat="1">
      <c r="B118" s="203"/>
      <c r="C118" s="204"/>
      <c r="D118" s="188" t="s">
        <v>139</v>
      </c>
      <c r="E118" s="205" t="s">
        <v>19</v>
      </c>
      <c r="F118" s="206" t="s">
        <v>316</v>
      </c>
      <c r="G118" s="204"/>
      <c r="H118" s="207">
        <v>20.632999999999999</v>
      </c>
      <c r="I118" s="208"/>
      <c r="J118" s="204"/>
      <c r="K118" s="204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139</v>
      </c>
      <c r="AU118" s="213" t="s">
        <v>82</v>
      </c>
      <c r="AV118" s="14" t="s">
        <v>82</v>
      </c>
      <c r="AW118" s="14" t="s">
        <v>33</v>
      </c>
      <c r="AX118" s="14" t="s">
        <v>80</v>
      </c>
      <c r="AY118" s="213" t="s">
        <v>128</v>
      </c>
    </row>
    <row r="119" spans="1:65" s="2" customFormat="1" ht="16.5" customHeight="1">
      <c r="A119" s="36"/>
      <c r="B119" s="37"/>
      <c r="C119" s="175" t="s">
        <v>172</v>
      </c>
      <c r="D119" s="175" t="s">
        <v>130</v>
      </c>
      <c r="E119" s="176" t="s">
        <v>317</v>
      </c>
      <c r="F119" s="177" t="s">
        <v>318</v>
      </c>
      <c r="G119" s="178" t="s">
        <v>183</v>
      </c>
      <c r="H119" s="179">
        <v>37.414000000000001</v>
      </c>
      <c r="I119" s="180"/>
      <c r="J119" s="181">
        <f>ROUND(I119*H119,2)</f>
        <v>0</v>
      </c>
      <c r="K119" s="177" t="s">
        <v>134</v>
      </c>
      <c r="L119" s="41"/>
      <c r="M119" s="182" t="s">
        <v>19</v>
      </c>
      <c r="N119" s="183" t="s">
        <v>43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135</v>
      </c>
      <c r="AT119" s="186" t="s">
        <v>130</v>
      </c>
      <c r="AU119" s="186" t="s">
        <v>82</v>
      </c>
      <c r="AY119" s="19" t="s">
        <v>128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80</v>
      </c>
      <c r="BK119" s="187">
        <f>ROUND(I119*H119,2)</f>
        <v>0</v>
      </c>
      <c r="BL119" s="19" t="s">
        <v>135</v>
      </c>
      <c r="BM119" s="186" t="s">
        <v>319</v>
      </c>
    </row>
    <row r="120" spans="1:65" s="2" customFormat="1">
      <c r="A120" s="36"/>
      <c r="B120" s="37"/>
      <c r="C120" s="38"/>
      <c r="D120" s="188" t="s">
        <v>137</v>
      </c>
      <c r="E120" s="38"/>
      <c r="F120" s="189" t="s">
        <v>320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137</v>
      </c>
      <c r="AU120" s="19" t="s">
        <v>82</v>
      </c>
    </row>
    <row r="121" spans="1:65" s="13" customFormat="1">
      <c r="B121" s="193"/>
      <c r="C121" s="194"/>
      <c r="D121" s="188" t="s">
        <v>139</v>
      </c>
      <c r="E121" s="195" t="s">
        <v>19</v>
      </c>
      <c r="F121" s="196" t="s">
        <v>321</v>
      </c>
      <c r="G121" s="194"/>
      <c r="H121" s="195" t="s">
        <v>19</v>
      </c>
      <c r="I121" s="197"/>
      <c r="J121" s="194"/>
      <c r="K121" s="194"/>
      <c r="L121" s="198"/>
      <c r="M121" s="199"/>
      <c r="N121" s="200"/>
      <c r="O121" s="200"/>
      <c r="P121" s="200"/>
      <c r="Q121" s="200"/>
      <c r="R121" s="200"/>
      <c r="S121" s="200"/>
      <c r="T121" s="201"/>
      <c r="AT121" s="202" t="s">
        <v>139</v>
      </c>
      <c r="AU121" s="202" t="s">
        <v>82</v>
      </c>
      <c r="AV121" s="13" t="s">
        <v>80</v>
      </c>
      <c r="AW121" s="13" t="s">
        <v>33</v>
      </c>
      <c r="AX121" s="13" t="s">
        <v>72</v>
      </c>
      <c r="AY121" s="202" t="s">
        <v>128</v>
      </c>
    </row>
    <row r="122" spans="1:65" s="14" customFormat="1">
      <c r="B122" s="203"/>
      <c r="C122" s="204"/>
      <c r="D122" s="188" t="s">
        <v>139</v>
      </c>
      <c r="E122" s="205" t="s">
        <v>19</v>
      </c>
      <c r="F122" s="206" t="s">
        <v>322</v>
      </c>
      <c r="G122" s="204"/>
      <c r="H122" s="207">
        <v>37.414000000000001</v>
      </c>
      <c r="I122" s="208"/>
      <c r="J122" s="204"/>
      <c r="K122" s="204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139</v>
      </c>
      <c r="AU122" s="213" t="s">
        <v>82</v>
      </c>
      <c r="AV122" s="14" t="s">
        <v>82</v>
      </c>
      <c r="AW122" s="14" t="s">
        <v>33</v>
      </c>
      <c r="AX122" s="14" t="s">
        <v>80</v>
      </c>
      <c r="AY122" s="213" t="s">
        <v>128</v>
      </c>
    </row>
    <row r="123" spans="1:65" s="2" customFormat="1" ht="16.5" customHeight="1">
      <c r="A123" s="36"/>
      <c r="B123" s="37"/>
      <c r="C123" s="175" t="s">
        <v>179</v>
      </c>
      <c r="D123" s="175" t="s">
        <v>130</v>
      </c>
      <c r="E123" s="176" t="s">
        <v>323</v>
      </c>
      <c r="F123" s="177" t="s">
        <v>324</v>
      </c>
      <c r="G123" s="178" t="s">
        <v>183</v>
      </c>
      <c r="H123" s="179">
        <v>336.726</v>
      </c>
      <c r="I123" s="180"/>
      <c r="J123" s="181">
        <f>ROUND(I123*H123,2)</f>
        <v>0</v>
      </c>
      <c r="K123" s="177" t="s">
        <v>134</v>
      </c>
      <c r="L123" s="41"/>
      <c r="M123" s="182" t="s">
        <v>19</v>
      </c>
      <c r="N123" s="183" t="s">
        <v>43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135</v>
      </c>
      <c r="AT123" s="186" t="s">
        <v>130</v>
      </c>
      <c r="AU123" s="186" t="s">
        <v>82</v>
      </c>
      <c r="AY123" s="19" t="s">
        <v>128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80</v>
      </c>
      <c r="BK123" s="187">
        <f>ROUND(I123*H123,2)</f>
        <v>0</v>
      </c>
      <c r="BL123" s="19" t="s">
        <v>135</v>
      </c>
      <c r="BM123" s="186" t="s">
        <v>325</v>
      </c>
    </row>
    <row r="124" spans="1:65" s="2" customFormat="1" ht="19.5">
      <c r="A124" s="36"/>
      <c r="B124" s="37"/>
      <c r="C124" s="38"/>
      <c r="D124" s="188" t="s">
        <v>137</v>
      </c>
      <c r="E124" s="38"/>
      <c r="F124" s="189" t="s">
        <v>326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137</v>
      </c>
      <c r="AU124" s="19" t="s">
        <v>82</v>
      </c>
    </row>
    <row r="125" spans="1:65" s="13" customFormat="1">
      <c r="B125" s="193"/>
      <c r="C125" s="194"/>
      <c r="D125" s="188" t="s">
        <v>139</v>
      </c>
      <c r="E125" s="195" t="s">
        <v>19</v>
      </c>
      <c r="F125" s="196" t="s">
        <v>321</v>
      </c>
      <c r="G125" s="194"/>
      <c r="H125" s="195" t="s">
        <v>19</v>
      </c>
      <c r="I125" s="197"/>
      <c r="J125" s="194"/>
      <c r="K125" s="194"/>
      <c r="L125" s="198"/>
      <c r="M125" s="199"/>
      <c r="N125" s="200"/>
      <c r="O125" s="200"/>
      <c r="P125" s="200"/>
      <c r="Q125" s="200"/>
      <c r="R125" s="200"/>
      <c r="S125" s="200"/>
      <c r="T125" s="201"/>
      <c r="AT125" s="202" t="s">
        <v>139</v>
      </c>
      <c r="AU125" s="202" t="s">
        <v>82</v>
      </c>
      <c r="AV125" s="13" t="s">
        <v>80</v>
      </c>
      <c r="AW125" s="13" t="s">
        <v>33</v>
      </c>
      <c r="AX125" s="13" t="s">
        <v>72</v>
      </c>
      <c r="AY125" s="202" t="s">
        <v>128</v>
      </c>
    </row>
    <row r="126" spans="1:65" s="14" customFormat="1">
      <c r="B126" s="203"/>
      <c r="C126" s="204"/>
      <c r="D126" s="188" t="s">
        <v>139</v>
      </c>
      <c r="E126" s="205" t="s">
        <v>19</v>
      </c>
      <c r="F126" s="206" t="s">
        <v>322</v>
      </c>
      <c r="G126" s="204"/>
      <c r="H126" s="207">
        <v>37.414000000000001</v>
      </c>
      <c r="I126" s="208"/>
      <c r="J126" s="204"/>
      <c r="K126" s="204"/>
      <c r="L126" s="209"/>
      <c r="M126" s="210"/>
      <c r="N126" s="211"/>
      <c r="O126" s="211"/>
      <c r="P126" s="211"/>
      <c r="Q126" s="211"/>
      <c r="R126" s="211"/>
      <c r="S126" s="211"/>
      <c r="T126" s="212"/>
      <c r="AT126" s="213" t="s">
        <v>139</v>
      </c>
      <c r="AU126" s="213" t="s">
        <v>82</v>
      </c>
      <c r="AV126" s="14" t="s">
        <v>82</v>
      </c>
      <c r="AW126" s="14" t="s">
        <v>33</v>
      </c>
      <c r="AX126" s="14" t="s">
        <v>80</v>
      </c>
      <c r="AY126" s="213" t="s">
        <v>128</v>
      </c>
    </row>
    <row r="127" spans="1:65" s="14" customFormat="1">
      <c r="B127" s="203"/>
      <c r="C127" s="204"/>
      <c r="D127" s="188" t="s">
        <v>139</v>
      </c>
      <c r="E127" s="204"/>
      <c r="F127" s="206" t="s">
        <v>327</v>
      </c>
      <c r="G127" s="204"/>
      <c r="H127" s="207">
        <v>336.726</v>
      </c>
      <c r="I127" s="208"/>
      <c r="J127" s="204"/>
      <c r="K127" s="204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139</v>
      </c>
      <c r="AU127" s="213" t="s">
        <v>82</v>
      </c>
      <c r="AV127" s="14" t="s">
        <v>82</v>
      </c>
      <c r="AW127" s="14" t="s">
        <v>4</v>
      </c>
      <c r="AX127" s="14" t="s">
        <v>80</v>
      </c>
      <c r="AY127" s="213" t="s">
        <v>128</v>
      </c>
    </row>
    <row r="128" spans="1:65" s="2" customFormat="1" ht="16.5" customHeight="1">
      <c r="A128" s="36"/>
      <c r="B128" s="37"/>
      <c r="C128" s="175" t="s">
        <v>187</v>
      </c>
      <c r="D128" s="175" t="s">
        <v>130</v>
      </c>
      <c r="E128" s="176" t="s">
        <v>328</v>
      </c>
      <c r="F128" s="177" t="s">
        <v>329</v>
      </c>
      <c r="G128" s="178" t="s">
        <v>183</v>
      </c>
      <c r="H128" s="179">
        <v>5.34</v>
      </c>
      <c r="I128" s="180"/>
      <c r="J128" s="181">
        <f>ROUND(I128*H128,2)</f>
        <v>0</v>
      </c>
      <c r="K128" s="177" t="s">
        <v>134</v>
      </c>
      <c r="L128" s="41"/>
      <c r="M128" s="182" t="s">
        <v>19</v>
      </c>
      <c r="N128" s="183" t="s">
        <v>43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135</v>
      </c>
      <c r="AT128" s="186" t="s">
        <v>130</v>
      </c>
      <c r="AU128" s="186" t="s">
        <v>82</v>
      </c>
      <c r="AY128" s="19" t="s">
        <v>128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80</v>
      </c>
      <c r="BK128" s="187">
        <f>ROUND(I128*H128,2)</f>
        <v>0</v>
      </c>
      <c r="BL128" s="19" t="s">
        <v>135</v>
      </c>
      <c r="BM128" s="186" t="s">
        <v>330</v>
      </c>
    </row>
    <row r="129" spans="1:65" s="2" customFormat="1">
      <c r="A129" s="36"/>
      <c r="B129" s="37"/>
      <c r="C129" s="38"/>
      <c r="D129" s="188" t="s">
        <v>137</v>
      </c>
      <c r="E129" s="38"/>
      <c r="F129" s="189" t="s">
        <v>331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137</v>
      </c>
      <c r="AU129" s="19" t="s">
        <v>82</v>
      </c>
    </row>
    <row r="130" spans="1:65" s="13" customFormat="1">
      <c r="B130" s="193"/>
      <c r="C130" s="194"/>
      <c r="D130" s="188" t="s">
        <v>139</v>
      </c>
      <c r="E130" s="195" t="s">
        <v>19</v>
      </c>
      <c r="F130" s="196" t="s">
        <v>332</v>
      </c>
      <c r="G130" s="194"/>
      <c r="H130" s="195" t="s">
        <v>19</v>
      </c>
      <c r="I130" s="197"/>
      <c r="J130" s="194"/>
      <c r="K130" s="194"/>
      <c r="L130" s="198"/>
      <c r="M130" s="199"/>
      <c r="N130" s="200"/>
      <c r="O130" s="200"/>
      <c r="P130" s="200"/>
      <c r="Q130" s="200"/>
      <c r="R130" s="200"/>
      <c r="S130" s="200"/>
      <c r="T130" s="201"/>
      <c r="AT130" s="202" t="s">
        <v>139</v>
      </c>
      <c r="AU130" s="202" t="s">
        <v>82</v>
      </c>
      <c r="AV130" s="13" t="s">
        <v>80</v>
      </c>
      <c r="AW130" s="13" t="s">
        <v>33</v>
      </c>
      <c r="AX130" s="13" t="s">
        <v>72</v>
      </c>
      <c r="AY130" s="202" t="s">
        <v>128</v>
      </c>
    </row>
    <row r="131" spans="1:65" s="14" customFormat="1">
      <c r="B131" s="203"/>
      <c r="C131" s="204"/>
      <c r="D131" s="188" t="s">
        <v>139</v>
      </c>
      <c r="E131" s="205" t="s">
        <v>19</v>
      </c>
      <c r="F131" s="206" t="s">
        <v>333</v>
      </c>
      <c r="G131" s="204"/>
      <c r="H131" s="207">
        <v>5.34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139</v>
      </c>
      <c r="AU131" s="213" t="s">
        <v>82</v>
      </c>
      <c r="AV131" s="14" t="s">
        <v>82</v>
      </c>
      <c r="AW131" s="14" t="s">
        <v>33</v>
      </c>
      <c r="AX131" s="14" t="s">
        <v>80</v>
      </c>
      <c r="AY131" s="213" t="s">
        <v>128</v>
      </c>
    </row>
    <row r="132" spans="1:65" s="12" customFormat="1" ht="22.9" customHeight="1">
      <c r="B132" s="159"/>
      <c r="C132" s="160"/>
      <c r="D132" s="161" t="s">
        <v>71</v>
      </c>
      <c r="E132" s="173" t="s">
        <v>242</v>
      </c>
      <c r="F132" s="173" t="s">
        <v>243</v>
      </c>
      <c r="G132" s="160"/>
      <c r="H132" s="160"/>
      <c r="I132" s="163"/>
      <c r="J132" s="174">
        <f>BK132</f>
        <v>0</v>
      </c>
      <c r="K132" s="160"/>
      <c r="L132" s="165"/>
      <c r="M132" s="166"/>
      <c r="N132" s="167"/>
      <c r="O132" s="167"/>
      <c r="P132" s="168">
        <f>SUM(P133:P134)</f>
        <v>0</v>
      </c>
      <c r="Q132" s="167"/>
      <c r="R132" s="168">
        <f>SUM(R133:R134)</f>
        <v>0</v>
      </c>
      <c r="S132" s="167"/>
      <c r="T132" s="169">
        <f>SUM(T133:T134)</f>
        <v>0</v>
      </c>
      <c r="AR132" s="170" t="s">
        <v>80</v>
      </c>
      <c r="AT132" s="171" t="s">
        <v>71</v>
      </c>
      <c r="AU132" s="171" t="s">
        <v>80</v>
      </c>
      <c r="AY132" s="170" t="s">
        <v>128</v>
      </c>
      <c r="BK132" s="172">
        <f>SUM(BK133:BK134)</f>
        <v>0</v>
      </c>
    </row>
    <row r="133" spans="1:65" s="2" customFormat="1" ht="16.5" customHeight="1">
      <c r="A133" s="36"/>
      <c r="B133" s="37"/>
      <c r="C133" s="175" t="s">
        <v>195</v>
      </c>
      <c r="D133" s="175" t="s">
        <v>130</v>
      </c>
      <c r="E133" s="176" t="s">
        <v>245</v>
      </c>
      <c r="F133" s="177" t="s">
        <v>246</v>
      </c>
      <c r="G133" s="178" t="s">
        <v>183</v>
      </c>
      <c r="H133" s="179">
        <v>78.801000000000002</v>
      </c>
      <c r="I133" s="180"/>
      <c r="J133" s="181">
        <f>ROUND(I133*H133,2)</f>
        <v>0</v>
      </c>
      <c r="K133" s="177" t="s">
        <v>134</v>
      </c>
      <c r="L133" s="41"/>
      <c r="M133" s="182" t="s">
        <v>19</v>
      </c>
      <c r="N133" s="183" t="s">
        <v>43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135</v>
      </c>
      <c r="AT133" s="186" t="s">
        <v>130</v>
      </c>
      <c r="AU133" s="186" t="s">
        <v>82</v>
      </c>
      <c r="AY133" s="19" t="s">
        <v>128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80</v>
      </c>
      <c r="BK133" s="187">
        <f>ROUND(I133*H133,2)</f>
        <v>0</v>
      </c>
      <c r="BL133" s="19" t="s">
        <v>135</v>
      </c>
      <c r="BM133" s="186" t="s">
        <v>334</v>
      </c>
    </row>
    <row r="134" spans="1:65" s="2" customFormat="1">
      <c r="A134" s="36"/>
      <c r="B134" s="37"/>
      <c r="C134" s="38"/>
      <c r="D134" s="188" t="s">
        <v>137</v>
      </c>
      <c r="E134" s="38"/>
      <c r="F134" s="189" t="s">
        <v>248</v>
      </c>
      <c r="G134" s="38"/>
      <c r="H134" s="38"/>
      <c r="I134" s="190"/>
      <c r="J134" s="38"/>
      <c r="K134" s="38"/>
      <c r="L134" s="41"/>
      <c r="M134" s="246"/>
      <c r="N134" s="247"/>
      <c r="O134" s="248"/>
      <c r="P134" s="248"/>
      <c r="Q134" s="248"/>
      <c r="R134" s="248"/>
      <c r="S134" s="248"/>
      <c r="T134" s="249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137</v>
      </c>
      <c r="AU134" s="19" t="s">
        <v>82</v>
      </c>
    </row>
    <row r="135" spans="1:65" s="2" customFormat="1" ht="6.95" customHeight="1">
      <c r="A135" s="36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41"/>
      <c r="M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</sheetData>
  <sheetProtection algorithmName="SHA-512" hashValue="Q4mz/wPZoE359Qim9rNIFxRhfrQEmirgl+H2NQYubHY7IAadb4VhQPIw1W/77Ms7ZXln/wUvBw0zMnqscF00yQ==" saltValue="I62DOUTXn0sKHN9gQXH3gVVwPuxHkyBHdusFi3yiV5q2MAcuKbTcngMQ4DFSkeIsLHL8jFbRTBDyR66GXpSnhQ==" spinCount="100000" sheet="1" objects="1" scenarios="1" formatColumns="0" formatRows="0" autoFilter="0"/>
  <autoFilter ref="C86:K134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7" t="str">
        <f>'Rekapitulace stavby'!K6</f>
        <v>MVN Žíželice, p.č.91/1</v>
      </c>
      <c r="F7" s="378"/>
      <c r="G7" s="378"/>
      <c r="H7" s="378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9" t="s">
        <v>335</v>
      </c>
      <c r="F9" s="380"/>
      <c r="G9" s="380"/>
      <c r="H9" s="380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4. 2. 2021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1" t="str">
        <f>'Rekapitulace stavby'!E14</f>
        <v>Vyplň údaj</v>
      </c>
      <c r="F18" s="382"/>
      <c r="G18" s="382"/>
      <c r="H18" s="382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3" t="s">
        <v>19</v>
      </c>
      <c r="F27" s="383"/>
      <c r="G27" s="383"/>
      <c r="H27" s="38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ROUND((SUM(BE85:BE113)),  2)</f>
        <v>0</v>
      </c>
      <c r="G33" s="36"/>
      <c r="H33" s="36"/>
      <c r="I33" s="120">
        <v>0.21</v>
      </c>
      <c r="J33" s="119">
        <f>ROUND(((SUM(BE85:BE113))*I33),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ROUND((SUM(BF85:BF113)),  2)</f>
        <v>0</v>
      </c>
      <c r="G34" s="36"/>
      <c r="H34" s="36"/>
      <c r="I34" s="120">
        <v>0.15</v>
      </c>
      <c r="J34" s="119">
        <f>ROUND(((SUM(BF85:BF113))*I34),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ROUND((SUM(BG85:BG113)),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ROUND((SUM(BH85:BH113)),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ROUND((SUM(BI85:BI113)),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5" t="str">
        <f>E7</f>
        <v>MVN Žíželice, p.č.91/1</v>
      </c>
      <c r="F48" s="376"/>
      <c r="G48" s="376"/>
      <c r="H48" s="37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SO 3 - Odtěžení sedimentu</v>
      </c>
      <c r="F50" s="374"/>
      <c r="G50" s="374"/>
      <c r="H50" s="37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Žíželice, p.č.91/1</v>
      </c>
      <c r="G52" s="38"/>
      <c r="H52" s="38"/>
      <c r="I52" s="31" t="s">
        <v>23</v>
      </c>
      <c r="J52" s="61" t="str">
        <f>IF(J12="","",J12)</f>
        <v>4. 2. 2021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Obec Žíželice</v>
      </c>
      <c r="G54" s="38"/>
      <c r="H54" s="38"/>
      <c r="I54" s="31" t="s">
        <v>31</v>
      </c>
      <c r="J54" s="34" t="str">
        <f>E21</f>
        <v>Ing.Jiří Kubelka, Třeskonice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99</v>
      </c>
      <c r="D57" s="133"/>
      <c r="E57" s="133"/>
      <c r="F57" s="133"/>
      <c r="G57" s="133"/>
      <c r="H57" s="133"/>
      <c r="I57" s="133"/>
      <c r="J57" s="134" t="s">
        <v>100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101</v>
      </c>
    </row>
    <row r="60" spans="1:47" s="9" customFormat="1" ht="24.95" customHeight="1">
      <c r="B60" s="136"/>
      <c r="C60" s="137"/>
      <c r="D60" s="138" t="s">
        <v>102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103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106</v>
      </c>
      <c r="E62" s="145"/>
      <c r="F62" s="145"/>
      <c r="G62" s="145"/>
      <c r="H62" s="145"/>
      <c r="I62" s="145"/>
      <c r="J62" s="146">
        <f>J96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107</v>
      </c>
      <c r="E63" s="145"/>
      <c r="F63" s="145"/>
      <c r="G63" s="145"/>
      <c r="H63" s="145"/>
      <c r="I63" s="145"/>
      <c r="J63" s="146">
        <f>J101</f>
        <v>0</v>
      </c>
      <c r="K63" s="143"/>
      <c r="L63" s="147"/>
    </row>
    <row r="64" spans="1:47" s="9" customFormat="1" ht="24.95" customHeight="1">
      <c r="B64" s="136"/>
      <c r="C64" s="137"/>
      <c r="D64" s="138" t="s">
        <v>336</v>
      </c>
      <c r="E64" s="139"/>
      <c r="F64" s="139"/>
      <c r="G64" s="139"/>
      <c r="H64" s="139"/>
      <c r="I64" s="139"/>
      <c r="J64" s="140">
        <f>J110</f>
        <v>0</v>
      </c>
      <c r="K64" s="137"/>
      <c r="L64" s="141"/>
    </row>
    <row r="65" spans="1:31" s="10" customFormat="1" ht="19.899999999999999" customHeight="1">
      <c r="B65" s="142"/>
      <c r="C65" s="143"/>
      <c r="D65" s="144" t="s">
        <v>337</v>
      </c>
      <c r="E65" s="145"/>
      <c r="F65" s="145"/>
      <c r="G65" s="145"/>
      <c r="H65" s="145"/>
      <c r="I65" s="145"/>
      <c r="J65" s="146">
        <f>J111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75" t="str">
        <f>E7</f>
        <v>MVN Žíželice, p.č.91/1</v>
      </c>
      <c r="F75" s="376"/>
      <c r="G75" s="376"/>
      <c r="H75" s="376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96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63" t="str">
        <f>E9</f>
        <v>SO 3 - Odtěžení sedimentu</v>
      </c>
      <c r="F77" s="374"/>
      <c r="G77" s="374"/>
      <c r="H77" s="374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Žíželice, p.č.91/1</v>
      </c>
      <c r="G79" s="38"/>
      <c r="H79" s="38"/>
      <c r="I79" s="31" t="s">
        <v>23</v>
      </c>
      <c r="J79" s="61" t="str">
        <f>IF(J12="","",J12)</f>
        <v>4. 2. 2021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25.7" customHeight="1">
      <c r="A81" s="36"/>
      <c r="B81" s="37"/>
      <c r="C81" s="31" t="s">
        <v>25</v>
      </c>
      <c r="D81" s="38"/>
      <c r="E81" s="38"/>
      <c r="F81" s="29" t="str">
        <f>E15</f>
        <v>Obec Žíželice</v>
      </c>
      <c r="G81" s="38"/>
      <c r="H81" s="38"/>
      <c r="I81" s="31" t="s">
        <v>31</v>
      </c>
      <c r="J81" s="34" t="str">
        <f>E21</f>
        <v>Ing.Jiří Kubelka, Třeskonice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34</v>
      </c>
      <c r="J82" s="34" t="str">
        <f>E24</f>
        <v xml:space="preserve"> 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114</v>
      </c>
      <c r="D84" s="151" t="s">
        <v>57</v>
      </c>
      <c r="E84" s="151" t="s">
        <v>53</v>
      </c>
      <c r="F84" s="151" t="s">
        <v>54</v>
      </c>
      <c r="G84" s="151" t="s">
        <v>115</v>
      </c>
      <c r="H84" s="151" t="s">
        <v>116</v>
      </c>
      <c r="I84" s="151" t="s">
        <v>117</v>
      </c>
      <c r="J84" s="151" t="s">
        <v>100</v>
      </c>
      <c r="K84" s="152" t="s">
        <v>118</v>
      </c>
      <c r="L84" s="153"/>
      <c r="M84" s="70" t="s">
        <v>19</v>
      </c>
      <c r="N84" s="71" t="s">
        <v>42</v>
      </c>
      <c r="O84" s="71" t="s">
        <v>119</v>
      </c>
      <c r="P84" s="71" t="s">
        <v>120</v>
      </c>
      <c r="Q84" s="71" t="s">
        <v>121</v>
      </c>
      <c r="R84" s="71" t="s">
        <v>122</v>
      </c>
      <c r="S84" s="71" t="s">
        <v>123</v>
      </c>
      <c r="T84" s="72" t="s">
        <v>124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125</v>
      </c>
      <c r="D85" s="38"/>
      <c r="E85" s="38"/>
      <c r="F85" s="38"/>
      <c r="G85" s="38"/>
      <c r="H85" s="38"/>
      <c r="I85" s="38"/>
      <c r="J85" s="154">
        <f>BK85</f>
        <v>0</v>
      </c>
      <c r="K85" s="38"/>
      <c r="L85" s="41"/>
      <c r="M85" s="73"/>
      <c r="N85" s="155"/>
      <c r="O85" s="74"/>
      <c r="P85" s="156">
        <f>P86+P110</f>
        <v>0</v>
      </c>
      <c r="Q85" s="74"/>
      <c r="R85" s="156">
        <f>R86+R110</f>
        <v>0</v>
      </c>
      <c r="S85" s="74"/>
      <c r="T85" s="157">
        <f>T86+T110</f>
        <v>14.4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101</v>
      </c>
      <c r="BK85" s="158">
        <f>BK86+BK110</f>
        <v>0</v>
      </c>
    </row>
    <row r="86" spans="1:65" s="12" customFormat="1" ht="25.9" customHeight="1">
      <c r="B86" s="159"/>
      <c r="C86" s="160"/>
      <c r="D86" s="161" t="s">
        <v>71</v>
      </c>
      <c r="E86" s="162" t="s">
        <v>126</v>
      </c>
      <c r="F86" s="162" t="s">
        <v>127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P87+P96+P101</f>
        <v>0</v>
      </c>
      <c r="Q86" s="167"/>
      <c r="R86" s="168">
        <f>R87+R96+R101</f>
        <v>0</v>
      </c>
      <c r="S86" s="167"/>
      <c r="T86" s="169">
        <f>T87+T96+T101</f>
        <v>14.4</v>
      </c>
      <c r="AR86" s="170" t="s">
        <v>80</v>
      </c>
      <c r="AT86" s="171" t="s">
        <v>71</v>
      </c>
      <c r="AU86" s="171" t="s">
        <v>72</v>
      </c>
      <c r="AY86" s="170" t="s">
        <v>128</v>
      </c>
      <c r="BK86" s="172">
        <f>BK87+BK96+BK101</f>
        <v>0</v>
      </c>
    </row>
    <row r="87" spans="1:65" s="12" customFormat="1" ht="22.9" customHeight="1">
      <c r="B87" s="159"/>
      <c r="C87" s="160"/>
      <c r="D87" s="161" t="s">
        <v>71</v>
      </c>
      <c r="E87" s="173" t="s">
        <v>80</v>
      </c>
      <c r="F87" s="173" t="s">
        <v>129</v>
      </c>
      <c r="G87" s="160"/>
      <c r="H87" s="160"/>
      <c r="I87" s="163"/>
      <c r="J87" s="174">
        <f>BK87</f>
        <v>0</v>
      </c>
      <c r="K87" s="160"/>
      <c r="L87" s="165"/>
      <c r="M87" s="166"/>
      <c r="N87" s="167"/>
      <c r="O87" s="167"/>
      <c r="P87" s="168">
        <f>SUM(P88:P95)</f>
        <v>0</v>
      </c>
      <c r="Q87" s="167"/>
      <c r="R87" s="168">
        <f>SUM(R88:R95)</f>
        <v>0</v>
      </c>
      <c r="S87" s="167"/>
      <c r="T87" s="169">
        <f>SUM(T88:T95)</f>
        <v>0</v>
      </c>
      <c r="AR87" s="170" t="s">
        <v>80</v>
      </c>
      <c r="AT87" s="171" t="s">
        <v>71</v>
      </c>
      <c r="AU87" s="171" t="s">
        <v>80</v>
      </c>
      <c r="AY87" s="170" t="s">
        <v>128</v>
      </c>
      <c r="BK87" s="172">
        <f>SUM(BK88:BK95)</f>
        <v>0</v>
      </c>
    </row>
    <row r="88" spans="1:65" s="2" customFormat="1" ht="21.75" customHeight="1">
      <c r="A88" s="36"/>
      <c r="B88" s="37"/>
      <c r="C88" s="175" t="s">
        <v>80</v>
      </c>
      <c r="D88" s="175" t="s">
        <v>130</v>
      </c>
      <c r="E88" s="176" t="s">
        <v>338</v>
      </c>
      <c r="F88" s="177" t="s">
        <v>339</v>
      </c>
      <c r="G88" s="178" t="s">
        <v>149</v>
      </c>
      <c r="H88" s="179">
        <v>99.41</v>
      </c>
      <c r="I88" s="180"/>
      <c r="J88" s="181">
        <f>ROUND(I88*H88,2)</f>
        <v>0</v>
      </c>
      <c r="K88" s="177" t="s">
        <v>134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135</v>
      </c>
      <c r="AT88" s="186" t="s">
        <v>130</v>
      </c>
      <c r="AU88" s="186" t="s">
        <v>82</v>
      </c>
      <c r="AY88" s="19" t="s">
        <v>128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0</v>
      </c>
      <c r="BL88" s="19" t="s">
        <v>135</v>
      </c>
      <c r="BM88" s="186" t="s">
        <v>340</v>
      </c>
    </row>
    <row r="89" spans="1:65" s="2" customFormat="1">
      <c r="A89" s="36"/>
      <c r="B89" s="37"/>
      <c r="C89" s="38"/>
      <c r="D89" s="188" t="s">
        <v>137</v>
      </c>
      <c r="E89" s="38"/>
      <c r="F89" s="189" t="s">
        <v>341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137</v>
      </c>
      <c r="AU89" s="19" t="s">
        <v>82</v>
      </c>
    </row>
    <row r="90" spans="1:65" s="13" customFormat="1">
      <c r="B90" s="193"/>
      <c r="C90" s="194"/>
      <c r="D90" s="188" t="s">
        <v>139</v>
      </c>
      <c r="E90" s="195" t="s">
        <v>19</v>
      </c>
      <c r="F90" s="196" t="s">
        <v>342</v>
      </c>
      <c r="G90" s="194"/>
      <c r="H90" s="195" t="s">
        <v>19</v>
      </c>
      <c r="I90" s="197"/>
      <c r="J90" s="194"/>
      <c r="K90" s="194"/>
      <c r="L90" s="198"/>
      <c r="M90" s="199"/>
      <c r="N90" s="200"/>
      <c r="O90" s="200"/>
      <c r="P90" s="200"/>
      <c r="Q90" s="200"/>
      <c r="R90" s="200"/>
      <c r="S90" s="200"/>
      <c r="T90" s="201"/>
      <c r="AT90" s="202" t="s">
        <v>139</v>
      </c>
      <c r="AU90" s="202" t="s">
        <v>82</v>
      </c>
      <c r="AV90" s="13" t="s">
        <v>80</v>
      </c>
      <c r="AW90" s="13" t="s">
        <v>33</v>
      </c>
      <c r="AX90" s="13" t="s">
        <v>72</v>
      </c>
      <c r="AY90" s="202" t="s">
        <v>128</v>
      </c>
    </row>
    <row r="91" spans="1:65" s="14" customFormat="1">
      <c r="B91" s="203"/>
      <c r="C91" s="204"/>
      <c r="D91" s="188" t="s">
        <v>139</v>
      </c>
      <c r="E91" s="205" t="s">
        <v>19</v>
      </c>
      <c r="F91" s="206" t="s">
        <v>343</v>
      </c>
      <c r="G91" s="204"/>
      <c r="H91" s="207">
        <v>99.41</v>
      </c>
      <c r="I91" s="208"/>
      <c r="J91" s="204"/>
      <c r="K91" s="204"/>
      <c r="L91" s="209"/>
      <c r="M91" s="210"/>
      <c r="N91" s="211"/>
      <c r="O91" s="211"/>
      <c r="P91" s="211"/>
      <c r="Q91" s="211"/>
      <c r="R91" s="211"/>
      <c r="S91" s="211"/>
      <c r="T91" s="212"/>
      <c r="AT91" s="213" t="s">
        <v>139</v>
      </c>
      <c r="AU91" s="213" t="s">
        <v>82</v>
      </c>
      <c r="AV91" s="14" t="s">
        <v>82</v>
      </c>
      <c r="AW91" s="14" t="s">
        <v>33</v>
      </c>
      <c r="AX91" s="14" t="s">
        <v>80</v>
      </c>
      <c r="AY91" s="213" t="s">
        <v>128</v>
      </c>
    </row>
    <row r="92" spans="1:65" s="2" customFormat="1" ht="16.5" customHeight="1">
      <c r="A92" s="36"/>
      <c r="B92" s="37"/>
      <c r="C92" s="175" t="s">
        <v>82</v>
      </c>
      <c r="D92" s="175" t="s">
        <v>130</v>
      </c>
      <c r="E92" s="176" t="s">
        <v>344</v>
      </c>
      <c r="F92" s="177" t="s">
        <v>345</v>
      </c>
      <c r="G92" s="178" t="s">
        <v>149</v>
      </c>
      <c r="H92" s="179">
        <v>99.41</v>
      </c>
      <c r="I92" s="180"/>
      <c r="J92" s="181">
        <f>ROUND(I92*H92,2)</f>
        <v>0</v>
      </c>
      <c r="K92" s="177" t="s">
        <v>134</v>
      </c>
      <c r="L92" s="41"/>
      <c r="M92" s="182" t="s">
        <v>19</v>
      </c>
      <c r="N92" s="183" t="s">
        <v>43</v>
      </c>
      <c r="O92" s="66"/>
      <c r="P92" s="184">
        <f>O92*H92</f>
        <v>0</v>
      </c>
      <c r="Q92" s="184">
        <v>0</v>
      </c>
      <c r="R92" s="184">
        <f>Q92*H92</f>
        <v>0</v>
      </c>
      <c r="S92" s="184">
        <v>0</v>
      </c>
      <c r="T92" s="18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6" t="s">
        <v>135</v>
      </c>
      <c r="AT92" s="186" t="s">
        <v>130</v>
      </c>
      <c r="AU92" s="186" t="s">
        <v>82</v>
      </c>
      <c r="AY92" s="19" t="s">
        <v>128</v>
      </c>
      <c r="BE92" s="187">
        <f>IF(N92="základní",J92,0)</f>
        <v>0</v>
      </c>
      <c r="BF92" s="187">
        <f>IF(N92="snížená",J92,0)</f>
        <v>0</v>
      </c>
      <c r="BG92" s="187">
        <f>IF(N92="zákl. přenesená",J92,0)</f>
        <v>0</v>
      </c>
      <c r="BH92" s="187">
        <f>IF(N92="sníž. přenesená",J92,0)</f>
        <v>0</v>
      </c>
      <c r="BI92" s="187">
        <f>IF(N92="nulová",J92,0)</f>
        <v>0</v>
      </c>
      <c r="BJ92" s="19" t="s">
        <v>80</v>
      </c>
      <c r="BK92" s="187">
        <f>ROUND(I92*H92,2)</f>
        <v>0</v>
      </c>
      <c r="BL92" s="19" t="s">
        <v>135</v>
      </c>
      <c r="BM92" s="186" t="s">
        <v>346</v>
      </c>
    </row>
    <row r="93" spans="1:65" s="2" customFormat="1" ht="19.5">
      <c r="A93" s="36"/>
      <c r="B93" s="37"/>
      <c r="C93" s="38"/>
      <c r="D93" s="188" t="s">
        <v>137</v>
      </c>
      <c r="E93" s="38"/>
      <c r="F93" s="189" t="s">
        <v>347</v>
      </c>
      <c r="G93" s="38"/>
      <c r="H93" s="38"/>
      <c r="I93" s="190"/>
      <c r="J93" s="38"/>
      <c r="K93" s="38"/>
      <c r="L93" s="41"/>
      <c r="M93" s="191"/>
      <c r="N93" s="192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137</v>
      </c>
      <c r="AU93" s="19" t="s">
        <v>82</v>
      </c>
    </row>
    <row r="94" spans="1:65" s="13" customFormat="1">
      <c r="B94" s="193"/>
      <c r="C94" s="194"/>
      <c r="D94" s="188" t="s">
        <v>139</v>
      </c>
      <c r="E94" s="195" t="s">
        <v>19</v>
      </c>
      <c r="F94" s="196" t="s">
        <v>348</v>
      </c>
      <c r="G94" s="194"/>
      <c r="H94" s="195" t="s">
        <v>19</v>
      </c>
      <c r="I94" s="197"/>
      <c r="J94" s="194"/>
      <c r="K94" s="194"/>
      <c r="L94" s="198"/>
      <c r="M94" s="199"/>
      <c r="N94" s="200"/>
      <c r="O94" s="200"/>
      <c r="P94" s="200"/>
      <c r="Q94" s="200"/>
      <c r="R94" s="200"/>
      <c r="S94" s="200"/>
      <c r="T94" s="201"/>
      <c r="AT94" s="202" t="s">
        <v>139</v>
      </c>
      <c r="AU94" s="202" t="s">
        <v>82</v>
      </c>
      <c r="AV94" s="13" t="s">
        <v>80</v>
      </c>
      <c r="AW94" s="13" t="s">
        <v>33</v>
      </c>
      <c r="AX94" s="13" t="s">
        <v>72</v>
      </c>
      <c r="AY94" s="202" t="s">
        <v>128</v>
      </c>
    </row>
    <row r="95" spans="1:65" s="14" customFormat="1">
      <c r="B95" s="203"/>
      <c r="C95" s="204"/>
      <c r="D95" s="188" t="s">
        <v>139</v>
      </c>
      <c r="E95" s="205" t="s">
        <v>19</v>
      </c>
      <c r="F95" s="206" t="s">
        <v>343</v>
      </c>
      <c r="G95" s="204"/>
      <c r="H95" s="207">
        <v>99.41</v>
      </c>
      <c r="I95" s="208"/>
      <c r="J95" s="204"/>
      <c r="K95" s="204"/>
      <c r="L95" s="209"/>
      <c r="M95" s="210"/>
      <c r="N95" s="211"/>
      <c r="O95" s="211"/>
      <c r="P95" s="211"/>
      <c r="Q95" s="211"/>
      <c r="R95" s="211"/>
      <c r="S95" s="211"/>
      <c r="T95" s="212"/>
      <c r="AT95" s="213" t="s">
        <v>139</v>
      </c>
      <c r="AU95" s="213" t="s">
        <v>82</v>
      </c>
      <c r="AV95" s="14" t="s">
        <v>82</v>
      </c>
      <c r="AW95" s="14" t="s">
        <v>33</v>
      </c>
      <c r="AX95" s="14" t="s">
        <v>80</v>
      </c>
      <c r="AY95" s="213" t="s">
        <v>128</v>
      </c>
    </row>
    <row r="96" spans="1:65" s="12" customFormat="1" ht="22.9" customHeight="1">
      <c r="B96" s="159"/>
      <c r="C96" s="160"/>
      <c r="D96" s="161" t="s">
        <v>71</v>
      </c>
      <c r="E96" s="173" t="s">
        <v>187</v>
      </c>
      <c r="F96" s="173" t="s">
        <v>200</v>
      </c>
      <c r="G96" s="160"/>
      <c r="H96" s="160"/>
      <c r="I96" s="163"/>
      <c r="J96" s="174">
        <f>BK96</f>
        <v>0</v>
      </c>
      <c r="K96" s="160"/>
      <c r="L96" s="165"/>
      <c r="M96" s="166"/>
      <c r="N96" s="167"/>
      <c r="O96" s="167"/>
      <c r="P96" s="168">
        <f>SUM(P97:P100)</f>
        <v>0</v>
      </c>
      <c r="Q96" s="167"/>
      <c r="R96" s="168">
        <f>SUM(R97:R100)</f>
        <v>0</v>
      </c>
      <c r="S96" s="167"/>
      <c r="T96" s="169">
        <f>SUM(T97:T100)</f>
        <v>14.4</v>
      </c>
      <c r="AR96" s="170" t="s">
        <v>80</v>
      </c>
      <c r="AT96" s="171" t="s">
        <v>71</v>
      </c>
      <c r="AU96" s="171" t="s">
        <v>80</v>
      </c>
      <c r="AY96" s="170" t="s">
        <v>128</v>
      </c>
      <c r="BK96" s="172">
        <f>SUM(BK97:BK100)</f>
        <v>0</v>
      </c>
    </row>
    <row r="97" spans="1:65" s="2" customFormat="1" ht="16.5" customHeight="1">
      <c r="A97" s="36"/>
      <c r="B97" s="37"/>
      <c r="C97" s="175" t="s">
        <v>146</v>
      </c>
      <c r="D97" s="175" t="s">
        <v>130</v>
      </c>
      <c r="E97" s="176" t="s">
        <v>349</v>
      </c>
      <c r="F97" s="177" t="s">
        <v>350</v>
      </c>
      <c r="G97" s="178" t="s">
        <v>190</v>
      </c>
      <c r="H97" s="179">
        <v>720</v>
      </c>
      <c r="I97" s="180"/>
      <c r="J97" s="181">
        <f>ROUND(I97*H97,2)</f>
        <v>0</v>
      </c>
      <c r="K97" s="177" t="s">
        <v>134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0.02</v>
      </c>
      <c r="T97" s="185">
        <f>S97*H97</f>
        <v>14.4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135</v>
      </c>
      <c r="AT97" s="186" t="s">
        <v>130</v>
      </c>
      <c r="AU97" s="186" t="s">
        <v>82</v>
      </c>
      <c r="AY97" s="19" t="s">
        <v>128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135</v>
      </c>
      <c r="BM97" s="186" t="s">
        <v>351</v>
      </c>
    </row>
    <row r="98" spans="1:65" s="2" customFormat="1" ht="19.5">
      <c r="A98" s="36"/>
      <c r="B98" s="37"/>
      <c r="C98" s="38"/>
      <c r="D98" s="188" t="s">
        <v>137</v>
      </c>
      <c r="E98" s="38"/>
      <c r="F98" s="189" t="s">
        <v>352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137</v>
      </c>
      <c r="AU98" s="19" t="s">
        <v>82</v>
      </c>
    </row>
    <row r="99" spans="1:65" s="14" customFormat="1">
      <c r="B99" s="203"/>
      <c r="C99" s="204"/>
      <c r="D99" s="188" t="s">
        <v>139</v>
      </c>
      <c r="E99" s="205" t="s">
        <v>19</v>
      </c>
      <c r="F99" s="206" t="s">
        <v>353</v>
      </c>
      <c r="G99" s="204"/>
      <c r="H99" s="207">
        <v>240</v>
      </c>
      <c r="I99" s="208"/>
      <c r="J99" s="204"/>
      <c r="K99" s="204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139</v>
      </c>
      <c r="AU99" s="213" t="s">
        <v>82</v>
      </c>
      <c r="AV99" s="14" t="s">
        <v>82</v>
      </c>
      <c r="AW99" s="14" t="s">
        <v>33</v>
      </c>
      <c r="AX99" s="14" t="s">
        <v>80</v>
      </c>
      <c r="AY99" s="213" t="s">
        <v>128</v>
      </c>
    </row>
    <row r="100" spans="1:65" s="14" customFormat="1">
      <c r="B100" s="203"/>
      <c r="C100" s="204"/>
      <c r="D100" s="188" t="s">
        <v>139</v>
      </c>
      <c r="E100" s="204"/>
      <c r="F100" s="206" t="s">
        <v>354</v>
      </c>
      <c r="G100" s="204"/>
      <c r="H100" s="207">
        <v>720</v>
      </c>
      <c r="I100" s="208"/>
      <c r="J100" s="204"/>
      <c r="K100" s="204"/>
      <c r="L100" s="209"/>
      <c r="M100" s="210"/>
      <c r="N100" s="211"/>
      <c r="O100" s="211"/>
      <c r="P100" s="211"/>
      <c r="Q100" s="211"/>
      <c r="R100" s="211"/>
      <c r="S100" s="211"/>
      <c r="T100" s="212"/>
      <c r="AT100" s="213" t="s">
        <v>139</v>
      </c>
      <c r="AU100" s="213" t="s">
        <v>82</v>
      </c>
      <c r="AV100" s="14" t="s">
        <v>82</v>
      </c>
      <c r="AW100" s="14" t="s">
        <v>4</v>
      </c>
      <c r="AX100" s="14" t="s">
        <v>80</v>
      </c>
      <c r="AY100" s="213" t="s">
        <v>128</v>
      </c>
    </row>
    <row r="101" spans="1:65" s="12" customFormat="1" ht="22.9" customHeight="1">
      <c r="B101" s="159"/>
      <c r="C101" s="160"/>
      <c r="D101" s="161" t="s">
        <v>71</v>
      </c>
      <c r="E101" s="173" t="s">
        <v>216</v>
      </c>
      <c r="F101" s="173" t="s">
        <v>217</v>
      </c>
      <c r="G101" s="160"/>
      <c r="H101" s="160"/>
      <c r="I101" s="163"/>
      <c r="J101" s="174">
        <f>BK101</f>
        <v>0</v>
      </c>
      <c r="K101" s="160"/>
      <c r="L101" s="165"/>
      <c r="M101" s="166"/>
      <c r="N101" s="167"/>
      <c r="O101" s="167"/>
      <c r="P101" s="168">
        <f>SUM(P102:P109)</f>
        <v>0</v>
      </c>
      <c r="Q101" s="167"/>
      <c r="R101" s="168">
        <f>SUM(R102:R109)</f>
        <v>0</v>
      </c>
      <c r="S101" s="167"/>
      <c r="T101" s="169">
        <f>SUM(T102:T109)</f>
        <v>0</v>
      </c>
      <c r="AR101" s="170" t="s">
        <v>80</v>
      </c>
      <c r="AT101" s="171" t="s">
        <v>71</v>
      </c>
      <c r="AU101" s="171" t="s">
        <v>80</v>
      </c>
      <c r="AY101" s="170" t="s">
        <v>128</v>
      </c>
      <c r="BK101" s="172">
        <f>SUM(BK102:BK109)</f>
        <v>0</v>
      </c>
    </row>
    <row r="102" spans="1:65" s="2" customFormat="1" ht="16.5" customHeight="1">
      <c r="A102" s="36"/>
      <c r="B102" s="37"/>
      <c r="C102" s="175" t="s">
        <v>135</v>
      </c>
      <c r="D102" s="175" t="s">
        <v>130</v>
      </c>
      <c r="E102" s="176" t="s">
        <v>355</v>
      </c>
      <c r="F102" s="177" t="s">
        <v>356</v>
      </c>
      <c r="G102" s="178" t="s">
        <v>183</v>
      </c>
      <c r="H102" s="179">
        <v>14.4</v>
      </c>
      <c r="I102" s="180"/>
      <c r="J102" s="181">
        <f>ROUND(I102*H102,2)</f>
        <v>0</v>
      </c>
      <c r="K102" s="177" t="s">
        <v>134</v>
      </c>
      <c r="L102" s="41"/>
      <c r="M102" s="182" t="s">
        <v>19</v>
      </c>
      <c r="N102" s="183" t="s">
        <v>43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135</v>
      </c>
      <c r="AT102" s="186" t="s">
        <v>130</v>
      </c>
      <c r="AU102" s="186" t="s">
        <v>82</v>
      </c>
      <c r="AY102" s="19" t="s">
        <v>128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80</v>
      </c>
      <c r="BK102" s="187">
        <f>ROUND(I102*H102,2)</f>
        <v>0</v>
      </c>
      <c r="BL102" s="19" t="s">
        <v>135</v>
      </c>
      <c r="BM102" s="186" t="s">
        <v>357</v>
      </c>
    </row>
    <row r="103" spans="1:65" s="2" customFormat="1">
      <c r="A103" s="36"/>
      <c r="B103" s="37"/>
      <c r="C103" s="38"/>
      <c r="D103" s="188" t="s">
        <v>137</v>
      </c>
      <c r="E103" s="38"/>
      <c r="F103" s="189" t="s">
        <v>358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137</v>
      </c>
      <c r="AU103" s="19" t="s">
        <v>82</v>
      </c>
    </row>
    <row r="104" spans="1:65" s="13" customFormat="1">
      <c r="B104" s="193"/>
      <c r="C104" s="194"/>
      <c r="D104" s="188" t="s">
        <v>139</v>
      </c>
      <c r="E104" s="195" t="s">
        <v>19</v>
      </c>
      <c r="F104" s="196" t="s">
        <v>359</v>
      </c>
      <c r="G104" s="194"/>
      <c r="H104" s="195" t="s">
        <v>19</v>
      </c>
      <c r="I104" s="197"/>
      <c r="J104" s="194"/>
      <c r="K104" s="194"/>
      <c r="L104" s="198"/>
      <c r="M104" s="199"/>
      <c r="N104" s="200"/>
      <c r="O104" s="200"/>
      <c r="P104" s="200"/>
      <c r="Q104" s="200"/>
      <c r="R104" s="200"/>
      <c r="S104" s="200"/>
      <c r="T104" s="201"/>
      <c r="AT104" s="202" t="s">
        <v>139</v>
      </c>
      <c r="AU104" s="202" t="s">
        <v>82</v>
      </c>
      <c r="AV104" s="13" t="s">
        <v>80</v>
      </c>
      <c r="AW104" s="13" t="s">
        <v>33</v>
      </c>
      <c r="AX104" s="13" t="s">
        <v>72</v>
      </c>
      <c r="AY104" s="202" t="s">
        <v>128</v>
      </c>
    </row>
    <row r="105" spans="1:65" s="14" customFormat="1">
      <c r="B105" s="203"/>
      <c r="C105" s="204"/>
      <c r="D105" s="188" t="s">
        <v>139</v>
      </c>
      <c r="E105" s="205" t="s">
        <v>19</v>
      </c>
      <c r="F105" s="206" t="s">
        <v>360</v>
      </c>
      <c r="G105" s="204"/>
      <c r="H105" s="207">
        <v>14.4</v>
      </c>
      <c r="I105" s="208"/>
      <c r="J105" s="204"/>
      <c r="K105" s="204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139</v>
      </c>
      <c r="AU105" s="213" t="s">
        <v>82</v>
      </c>
      <c r="AV105" s="14" t="s">
        <v>82</v>
      </c>
      <c r="AW105" s="14" t="s">
        <v>33</v>
      </c>
      <c r="AX105" s="14" t="s">
        <v>80</v>
      </c>
      <c r="AY105" s="213" t="s">
        <v>128</v>
      </c>
    </row>
    <row r="106" spans="1:65" s="2" customFormat="1" ht="16.5" customHeight="1">
      <c r="A106" s="36"/>
      <c r="B106" s="37"/>
      <c r="C106" s="175" t="s">
        <v>161</v>
      </c>
      <c r="D106" s="175" t="s">
        <v>130</v>
      </c>
      <c r="E106" s="176" t="s">
        <v>361</v>
      </c>
      <c r="F106" s="177" t="s">
        <v>362</v>
      </c>
      <c r="G106" s="178" t="s">
        <v>183</v>
      </c>
      <c r="H106" s="179">
        <v>14.4</v>
      </c>
      <c r="I106" s="180"/>
      <c r="J106" s="181">
        <f>ROUND(I106*H106,2)</f>
        <v>0</v>
      </c>
      <c r="K106" s="177" t="s">
        <v>134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135</v>
      </c>
      <c r="AT106" s="186" t="s">
        <v>130</v>
      </c>
      <c r="AU106" s="186" t="s">
        <v>82</v>
      </c>
      <c r="AY106" s="19" t="s">
        <v>128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0</v>
      </c>
      <c r="BL106" s="19" t="s">
        <v>135</v>
      </c>
      <c r="BM106" s="186" t="s">
        <v>363</v>
      </c>
    </row>
    <row r="107" spans="1:65" s="2" customFormat="1">
      <c r="A107" s="36"/>
      <c r="B107" s="37"/>
      <c r="C107" s="38"/>
      <c r="D107" s="188" t="s">
        <v>137</v>
      </c>
      <c r="E107" s="38"/>
      <c r="F107" s="189" t="s">
        <v>364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82</v>
      </c>
    </row>
    <row r="108" spans="1:65" s="13" customFormat="1">
      <c r="B108" s="193"/>
      <c r="C108" s="194"/>
      <c r="D108" s="188" t="s">
        <v>139</v>
      </c>
      <c r="E108" s="195" t="s">
        <v>19</v>
      </c>
      <c r="F108" s="196" t="s">
        <v>365</v>
      </c>
      <c r="G108" s="194"/>
      <c r="H108" s="195" t="s">
        <v>19</v>
      </c>
      <c r="I108" s="197"/>
      <c r="J108" s="194"/>
      <c r="K108" s="194"/>
      <c r="L108" s="198"/>
      <c r="M108" s="199"/>
      <c r="N108" s="200"/>
      <c r="O108" s="200"/>
      <c r="P108" s="200"/>
      <c r="Q108" s="200"/>
      <c r="R108" s="200"/>
      <c r="S108" s="200"/>
      <c r="T108" s="201"/>
      <c r="AT108" s="202" t="s">
        <v>139</v>
      </c>
      <c r="AU108" s="202" t="s">
        <v>82</v>
      </c>
      <c r="AV108" s="13" t="s">
        <v>80</v>
      </c>
      <c r="AW108" s="13" t="s">
        <v>33</v>
      </c>
      <c r="AX108" s="13" t="s">
        <v>72</v>
      </c>
      <c r="AY108" s="202" t="s">
        <v>128</v>
      </c>
    </row>
    <row r="109" spans="1:65" s="14" customFormat="1">
      <c r="B109" s="203"/>
      <c r="C109" s="204"/>
      <c r="D109" s="188" t="s">
        <v>139</v>
      </c>
      <c r="E109" s="205" t="s">
        <v>19</v>
      </c>
      <c r="F109" s="206" t="s">
        <v>360</v>
      </c>
      <c r="G109" s="204"/>
      <c r="H109" s="207">
        <v>14.4</v>
      </c>
      <c r="I109" s="208"/>
      <c r="J109" s="204"/>
      <c r="K109" s="204"/>
      <c r="L109" s="209"/>
      <c r="M109" s="210"/>
      <c r="N109" s="211"/>
      <c r="O109" s="211"/>
      <c r="P109" s="211"/>
      <c r="Q109" s="211"/>
      <c r="R109" s="211"/>
      <c r="S109" s="211"/>
      <c r="T109" s="212"/>
      <c r="AT109" s="213" t="s">
        <v>139</v>
      </c>
      <c r="AU109" s="213" t="s">
        <v>82</v>
      </c>
      <c r="AV109" s="14" t="s">
        <v>82</v>
      </c>
      <c r="AW109" s="14" t="s">
        <v>33</v>
      </c>
      <c r="AX109" s="14" t="s">
        <v>80</v>
      </c>
      <c r="AY109" s="213" t="s">
        <v>128</v>
      </c>
    </row>
    <row r="110" spans="1:65" s="12" customFormat="1" ht="25.9" customHeight="1">
      <c r="B110" s="159"/>
      <c r="C110" s="160"/>
      <c r="D110" s="161" t="s">
        <v>71</v>
      </c>
      <c r="E110" s="162" t="s">
        <v>366</v>
      </c>
      <c r="F110" s="162" t="s">
        <v>367</v>
      </c>
      <c r="G110" s="160"/>
      <c r="H110" s="160"/>
      <c r="I110" s="163"/>
      <c r="J110" s="164">
        <f>BK110</f>
        <v>0</v>
      </c>
      <c r="K110" s="160"/>
      <c r="L110" s="165"/>
      <c r="M110" s="166"/>
      <c r="N110" s="167"/>
      <c r="O110" s="167"/>
      <c r="P110" s="168">
        <f>P111</f>
        <v>0</v>
      </c>
      <c r="Q110" s="167"/>
      <c r="R110" s="168">
        <f>R111</f>
        <v>0</v>
      </c>
      <c r="S110" s="167"/>
      <c r="T110" s="169">
        <f>T111</f>
        <v>0</v>
      </c>
      <c r="AR110" s="170" t="s">
        <v>161</v>
      </c>
      <c r="AT110" s="171" t="s">
        <v>71</v>
      </c>
      <c r="AU110" s="171" t="s">
        <v>72</v>
      </c>
      <c r="AY110" s="170" t="s">
        <v>128</v>
      </c>
      <c r="BK110" s="172">
        <f>BK111</f>
        <v>0</v>
      </c>
    </row>
    <row r="111" spans="1:65" s="12" customFormat="1" ht="22.9" customHeight="1">
      <c r="B111" s="159"/>
      <c r="C111" s="160"/>
      <c r="D111" s="161" t="s">
        <v>71</v>
      </c>
      <c r="E111" s="173" t="s">
        <v>368</v>
      </c>
      <c r="F111" s="173" t="s">
        <v>369</v>
      </c>
      <c r="G111" s="160"/>
      <c r="H111" s="160"/>
      <c r="I111" s="163"/>
      <c r="J111" s="174">
        <f>BK111</f>
        <v>0</v>
      </c>
      <c r="K111" s="160"/>
      <c r="L111" s="165"/>
      <c r="M111" s="166"/>
      <c r="N111" s="167"/>
      <c r="O111" s="167"/>
      <c r="P111" s="168">
        <f>SUM(P112:P113)</f>
        <v>0</v>
      </c>
      <c r="Q111" s="167"/>
      <c r="R111" s="168">
        <f>SUM(R112:R113)</f>
        <v>0</v>
      </c>
      <c r="S111" s="167"/>
      <c r="T111" s="169">
        <f>SUM(T112:T113)</f>
        <v>0</v>
      </c>
      <c r="AR111" s="170" t="s">
        <v>161</v>
      </c>
      <c r="AT111" s="171" t="s">
        <v>71</v>
      </c>
      <c r="AU111" s="171" t="s">
        <v>80</v>
      </c>
      <c r="AY111" s="170" t="s">
        <v>128</v>
      </c>
      <c r="BK111" s="172">
        <f>SUM(BK112:BK113)</f>
        <v>0</v>
      </c>
    </row>
    <row r="112" spans="1:65" s="2" customFormat="1" ht="24">
      <c r="A112" s="36"/>
      <c r="B112" s="37"/>
      <c r="C112" s="175" t="s">
        <v>141</v>
      </c>
      <c r="D112" s="175" t="s">
        <v>130</v>
      </c>
      <c r="E112" s="176" t="s">
        <v>370</v>
      </c>
      <c r="F112" s="177" t="s">
        <v>371</v>
      </c>
      <c r="G112" s="178" t="s">
        <v>372</v>
      </c>
      <c r="H112" s="179">
        <v>1</v>
      </c>
      <c r="I112" s="180"/>
      <c r="J112" s="181">
        <f>ROUND(I112*H112,2)</f>
        <v>0</v>
      </c>
      <c r="K112" s="177" t="s">
        <v>19</v>
      </c>
      <c r="L112" s="41"/>
      <c r="M112" s="182" t="s">
        <v>19</v>
      </c>
      <c r="N112" s="183" t="s">
        <v>43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373</v>
      </c>
      <c r="AT112" s="186" t="s">
        <v>130</v>
      </c>
      <c r="AU112" s="186" t="s">
        <v>82</v>
      </c>
      <c r="AY112" s="19" t="s">
        <v>128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80</v>
      </c>
      <c r="BK112" s="187">
        <f>ROUND(I112*H112,2)</f>
        <v>0</v>
      </c>
      <c r="BL112" s="19" t="s">
        <v>373</v>
      </c>
      <c r="BM112" s="186" t="s">
        <v>374</v>
      </c>
    </row>
    <row r="113" spans="1:47" s="2" customFormat="1">
      <c r="A113" s="36"/>
      <c r="B113" s="37"/>
      <c r="C113" s="38"/>
      <c r="D113" s="188" t="s">
        <v>137</v>
      </c>
      <c r="E113" s="38"/>
      <c r="F113" s="189" t="s">
        <v>371</v>
      </c>
      <c r="G113" s="38"/>
      <c r="H113" s="38"/>
      <c r="I113" s="190"/>
      <c r="J113" s="38"/>
      <c r="K113" s="38"/>
      <c r="L113" s="41"/>
      <c r="M113" s="246"/>
      <c r="N113" s="247"/>
      <c r="O113" s="248"/>
      <c r="P113" s="248"/>
      <c r="Q113" s="248"/>
      <c r="R113" s="248"/>
      <c r="S113" s="248"/>
      <c r="T113" s="249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137</v>
      </c>
      <c r="AU113" s="19" t="s">
        <v>82</v>
      </c>
    </row>
    <row r="114" spans="1:47" s="2" customFormat="1" ht="6.95" customHeight="1">
      <c r="A114" s="36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1"/>
      <c r="M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</sheetData>
  <sheetProtection algorithmName="SHA-512" hashValue="0UejEmoWAo3LFnBIkhMoLLSBKzx4/40nbBrJhXbxdCdL28zXeUNBRjJSgarGzV6/f4HJ070GC0ZRiy9X8kJnqw==" saltValue="2iduuYR9xJ0uBlmbfJRTI2RAsVW6AsyncYvqyZgKJkxIB5ujLGqz6h+YvV5zV8JaiSKnefMC7wF2DLlW+Et8bA==" spinCount="100000" sheet="1" objects="1" scenarios="1" formatColumns="0" formatRows="0" autoFilter="0"/>
  <autoFilter ref="C84:K113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9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7" t="str">
        <f>'Rekapitulace stavby'!K6</f>
        <v>MVN Žíželice, p.č.91/1</v>
      </c>
      <c r="F7" s="378"/>
      <c r="G7" s="378"/>
      <c r="H7" s="378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9" t="s">
        <v>375</v>
      </c>
      <c r="F9" s="380"/>
      <c r="G9" s="380"/>
      <c r="H9" s="380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4. 2. 2021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1" t="str">
        <f>'Rekapitulace stavby'!E14</f>
        <v>Vyplň údaj</v>
      </c>
      <c r="F18" s="382"/>
      <c r="G18" s="382"/>
      <c r="H18" s="382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3" t="s">
        <v>19</v>
      </c>
      <c r="F27" s="383"/>
      <c r="G27" s="383"/>
      <c r="H27" s="38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ROUND((SUM(BE82:BE107)),  2)</f>
        <v>0</v>
      </c>
      <c r="G33" s="36"/>
      <c r="H33" s="36"/>
      <c r="I33" s="120">
        <v>0.21</v>
      </c>
      <c r="J33" s="119">
        <f>ROUND(((SUM(BE82:BE107))*I33),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ROUND((SUM(BF82:BF107)),  2)</f>
        <v>0</v>
      </c>
      <c r="G34" s="36"/>
      <c r="H34" s="36"/>
      <c r="I34" s="120">
        <v>0.15</v>
      </c>
      <c r="J34" s="119">
        <f>ROUND(((SUM(BF82:BF107))*I34),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ROUND((SUM(BG82:BG107)),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ROUND((SUM(BH82:BH107)),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ROUND((SUM(BI82:BI107)),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5" t="str">
        <f>E7</f>
        <v>MVN Žíželice, p.č.91/1</v>
      </c>
      <c r="F48" s="376"/>
      <c r="G48" s="376"/>
      <c r="H48" s="37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SO 4 - Oprava shybky náhonu</v>
      </c>
      <c r="F50" s="374"/>
      <c r="G50" s="374"/>
      <c r="H50" s="37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Žíželice, p.č.91/1</v>
      </c>
      <c r="G52" s="38"/>
      <c r="H52" s="38"/>
      <c r="I52" s="31" t="s">
        <v>23</v>
      </c>
      <c r="J52" s="61" t="str">
        <f>IF(J12="","",J12)</f>
        <v>4. 2. 2021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Obec Žíželice</v>
      </c>
      <c r="G54" s="38"/>
      <c r="H54" s="38"/>
      <c r="I54" s="31" t="s">
        <v>31</v>
      </c>
      <c r="J54" s="34" t="str">
        <f>E21</f>
        <v>Ing.Jiří Kubelka, Třeskonice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99</v>
      </c>
      <c r="D57" s="133"/>
      <c r="E57" s="133"/>
      <c r="F57" s="133"/>
      <c r="G57" s="133"/>
      <c r="H57" s="133"/>
      <c r="I57" s="133"/>
      <c r="J57" s="134" t="s">
        <v>100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101</v>
      </c>
    </row>
    <row r="60" spans="1:47" s="9" customFormat="1" ht="24.95" customHeight="1">
      <c r="B60" s="136"/>
      <c r="C60" s="137"/>
      <c r="D60" s="138" t="s">
        <v>102</v>
      </c>
      <c r="E60" s="139"/>
      <c r="F60" s="139"/>
      <c r="G60" s="139"/>
      <c r="H60" s="139"/>
      <c r="I60" s="139"/>
      <c r="J60" s="140">
        <f>J83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103</v>
      </c>
      <c r="E61" s="145"/>
      <c r="F61" s="145"/>
      <c r="G61" s="145"/>
      <c r="H61" s="145"/>
      <c r="I61" s="145"/>
      <c r="J61" s="146">
        <f>J84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376</v>
      </c>
      <c r="E62" s="145"/>
      <c r="F62" s="145"/>
      <c r="G62" s="145"/>
      <c r="H62" s="145"/>
      <c r="I62" s="145"/>
      <c r="J62" s="146">
        <f>J93</f>
        <v>0</v>
      </c>
      <c r="K62" s="143"/>
      <c r="L62" s="147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113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75" t="str">
        <f>E7</f>
        <v>MVN Žíželice, p.č.91/1</v>
      </c>
      <c r="F72" s="376"/>
      <c r="G72" s="376"/>
      <c r="H72" s="376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96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63" t="str">
        <f>E9</f>
        <v>SO 4 - Oprava shybky náhonu</v>
      </c>
      <c r="F74" s="374"/>
      <c r="G74" s="374"/>
      <c r="H74" s="374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>Žíželice, p.č.91/1</v>
      </c>
      <c r="G76" s="38"/>
      <c r="H76" s="38"/>
      <c r="I76" s="31" t="s">
        <v>23</v>
      </c>
      <c r="J76" s="61" t="str">
        <f>IF(J12="","",J12)</f>
        <v>4. 2. 2021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25</v>
      </c>
      <c r="D78" s="38"/>
      <c r="E78" s="38"/>
      <c r="F78" s="29" t="str">
        <f>E15</f>
        <v>Obec Žíželice</v>
      </c>
      <c r="G78" s="38"/>
      <c r="H78" s="38"/>
      <c r="I78" s="31" t="s">
        <v>31</v>
      </c>
      <c r="J78" s="34" t="str">
        <f>E21</f>
        <v>Ing.Jiří Kubelka, Třeskonice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29</v>
      </c>
      <c r="D79" s="38"/>
      <c r="E79" s="38"/>
      <c r="F79" s="29" t="str">
        <f>IF(E18="","",E18)</f>
        <v>Vyplň údaj</v>
      </c>
      <c r="G79" s="38"/>
      <c r="H79" s="38"/>
      <c r="I79" s="31" t="s">
        <v>34</v>
      </c>
      <c r="J79" s="34" t="str">
        <f>E24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48"/>
      <c r="B81" s="149"/>
      <c r="C81" s="150" t="s">
        <v>114</v>
      </c>
      <c r="D81" s="151" t="s">
        <v>57</v>
      </c>
      <c r="E81" s="151" t="s">
        <v>53</v>
      </c>
      <c r="F81" s="151" t="s">
        <v>54</v>
      </c>
      <c r="G81" s="151" t="s">
        <v>115</v>
      </c>
      <c r="H81" s="151" t="s">
        <v>116</v>
      </c>
      <c r="I81" s="151" t="s">
        <v>117</v>
      </c>
      <c r="J81" s="151" t="s">
        <v>100</v>
      </c>
      <c r="K81" s="152" t="s">
        <v>118</v>
      </c>
      <c r="L81" s="153"/>
      <c r="M81" s="70" t="s">
        <v>19</v>
      </c>
      <c r="N81" s="71" t="s">
        <v>42</v>
      </c>
      <c r="O81" s="71" t="s">
        <v>119</v>
      </c>
      <c r="P81" s="71" t="s">
        <v>120</v>
      </c>
      <c r="Q81" s="71" t="s">
        <v>121</v>
      </c>
      <c r="R81" s="71" t="s">
        <v>122</v>
      </c>
      <c r="S81" s="71" t="s">
        <v>123</v>
      </c>
      <c r="T81" s="72" t="s">
        <v>124</v>
      </c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  <row r="82" spans="1:65" s="2" customFormat="1" ht="22.9" customHeight="1">
      <c r="A82" s="36"/>
      <c r="B82" s="37"/>
      <c r="C82" s="77" t="s">
        <v>125</v>
      </c>
      <c r="D82" s="38"/>
      <c r="E82" s="38"/>
      <c r="F82" s="38"/>
      <c r="G82" s="38"/>
      <c r="H82" s="38"/>
      <c r="I82" s="38"/>
      <c r="J82" s="154">
        <f>BK82</f>
        <v>0</v>
      </c>
      <c r="K82" s="38"/>
      <c r="L82" s="41"/>
      <c r="M82" s="73"/>
      <c r="N82" s="155"/>
      <c r="O82" s="74"/>
      <c r="P82" s="156">
        <f>P83</f>
        <v>0</v>
      </c>
      <c r="Q82" s="74"/>
      <c r="R82" s="156">
        <f>R83</f>
        <v>1.2045999999999999E-2</v>
      </c>
      <c r="S82" s="74"/>
      <c r="T82" s="157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71</v>
      </c>
      <c r="AU82" s="19" t="s">
        <v>101</v>
      </c>
      <c r="BK82" s="158">
        <f>BK83</f>
        <v>0</v>
      </c>
    </row>
    <row r="83" spans="1:65" s="12" customFormat="1" ht="25.9" customHeight="1">
      <c r="B83" s="159"/>
      <c r="C83" s="160"/>
      <c r="D83" s="161" t="s">
        <v>71</v>
      </c>
      <c r="E83" s="162" t="s">
        <v>126</v>
      </c>
      <c r="F83" s="162" t="s">
        <v>127</v>
      </c>
      <c r="G83" s="160"/>
      <c r="H83" s="160"/>
      <c r="I83" s="163"/>
      <c r="J83" s="164">
        <f>BK83</f>
        <v>0</v>
      </c>
      <c r="K83" s="160"/>
      <c r="L83" s="165"/>
      <c r="M83" s="166"/>
      <c r="N83" s="167"/>
      <c r="O83" s="167"/>
      <c r="P83" s="168">
        <f>P84+P93</f>
        <v>0</v>
      </c>
      <c r="Q83" s="167"/>
      <c r="R83" s="168">
        <f>R84+R93</f>
        <v>1.2045999999999999E-2</v>
      </c>
      <c r="S83" s="167"/>
      <c r="T83" s="169">
        <f>T84+T93</f>
        <v>0</v>
      </c>
      <c r="AR83" s="170" t="s">
        <v>80</v>
      </c>
      <c r="AT83" s="171" t="s">
        <v>71</v>
      </c>
      <c r="AU83" s="171" t="s">
        <v>72</v>
      </c>
      <c r="AY83" s="170" t="s">
        <v>128</v>
      </c>
      <c r="BK83" s="172">
        <f>BK84+BK93</f>
        <v>0</v>
      </c>
    </row>
    <row r="84" spans="1:65" s="12" customFormat="1" ht="22.9" customHeight="1">
      <c r="B84" s="159"/>
      <c r="C84" s="160"/>
      <c r="D84" s="161" t="s">
        <v>71</v>
      </c>
      <c r="E84" s="173" t="s">
        <v>80</v>
      </c>
      <c r="F84" s="173" t="s">
        <v>129</v>
      </c>
      <c r="G84" s="160"/>
      <c r="H84" s="160"/>
      <c r="I84" s="163"/>
      <c r="J84" s="174">
        <f>BK84</f>
        <v>0</v>
      </c>
      <c r="K84" s="160"/>
      <c r="L84" s="165"/>
      <c r="M84" s="166"/>
      <c r="N84" s="167"/>
      <c r="O84" s="167"/>
      <c r="P84" s="168">
        <f>SUM(P85:P92)</f>
        <v>0</v>
      </c>
      <c r="Q84" s="167"/>
      <c r="R84" s="168">
        <f>SUM(R85:R92)</f>
        <v>0</v>
      </c>
      <c r="S84" s="167"/>
      <c r="T84" s="169">
        <f>SUM(T85:T92)</f>
        <v>0</v>
      </c>
      <c r="AR84" s="170" t="s">
        <v>80</v>
      </c>
      <c r="AT84" s="171" t="s">
        <v>71</v>
      </c>
      <c r="AU84" s="171" t="s">
        <v>80</v>
      </c>
      <c r="AY84" s="170" t="s">
        <v>128</v>
      </c>
      <c r="BK84" s="172">
        <f>SUM(BK85:BK92)</f>
        <v>0</v>
      </c>
    </row>
    <row r="85" spans="1:65" s="2" customFormat="1" ht="16.5" customHeight="1">
      <c r="A85" s="36"/>
      <c r="B85" s="37"/>
      <c r="C85" s="175" t="s">
        <v>80</v>
      </c>
      <c r="D85" s="175" t="s">
        <v>130</v>
      </c>
      <c r="E85" s="176" t="s">
        <v>377</v>
      </c>
      <c r="F85" s="177" t="s">
        <v>378</v>
      </c>
      <c r="G85" s="178" t="s">
        <v>149</v>
      </c>
      <c r="H85" s="179">
        <v>9</v>
      </c>
      <c r="I85" s="180"/>
      <c r="J85" s="181">
        <f>ROUND(I85*H85,2)</f>
        <v>0</v>
      </c>
      <c r="K85" s="177" t="s">
        <v>134</v>
      </c>
      <c r="L85" s="41"/>
      <c r="M85" s="182" t="s">
        <v>19</v>
      </c>
      <c r="N85" s="183" t="s">
        <v>43</v>
      </c>
      <c r="O85" s="66"/>
      <c r="P85" s="184">
        <f>O85*H85</f>
        <v>0</v>
      </c>
      <c r="Q85" s="184">
        <v>0</v>
      </c>
      <c r="R85" s="184">
        <f>Q85*H85</f>
        <v>0</v>
      </c>
      <c r="S85" s="184">
        <v>0</v>
      </c>
      <c r="T85" s="185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6" t="s">
        <v>135</v>
      </c>
      <c r="AT85" s="186" t="s">
        <v>130</v>
      </c>
      <c r="AU85" s="186" t="s">
        <v>82</v>
      </c>
      <c r="AY85" s="19" t="s">
        <v>128</v>
      </c>
      <c r="BE85" s="187">
        <f>IF(N85="základní",J85,0)</f>
        <v>0</v>
      </c>
      <c r="BF85" s="187">
        <f>IF(N85="snížená",J85,0)</f>
        <v>0</v>
      </c>
      <c r="BG85" s="187">
        <f>IF(N85="zákl. přenesená",J85,0)</f>
        <v>0</v>
      </c>
      <c r="BH85" s="187">
        <f>IF(N85="sníž. přenesená",J85,0)</f>
        <v>0</v>
      </c>
      <c r="BI85" s="187">
        <f>IF(N85="nulová",J85,0)</f>
        <v>0</v>
      </c>
      <c r="BJ85" s="19" t="s">
        <v>80</v>
      </c>
      <c r="BK85" s="187">
        <f>ROUND(I85*H85,2)</f>
        <v>0</v>
      </c>
      <c r="BL85" s="19" t="s">
        <v>135</v>
      </c>
      <c r="BM85" s="186" t="s">
        <v>379</v>
      </c>
    </row>
    <row r="86" spans="1:65" s="2" customFormat="1" ht="19.5">
      <c r="A86" s="36"/>
      <c r="B86" s="37"/>
      <c r="C86" s="38"/>
      <c r="D86" s="188" t="s">
        <v>137</v>
      </c>
      <c r="E86" s="38"/>
      <c r="F86" s="189" t="s">
        <v>380</v>
      </c>
      <c r="G86" s="38"/>
      <c r="H86" s="38"/>
      <c r="I86" s="190"/>
      <c r="J86" s="38"/>
      <c r="K86" s="38"/>
      <c r="L86" s="41"/>
      <c r="M86" s="191"/>
      <c r="N86" s="192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137</v>
      </c>
      <c r="AU86" s="19" t="s">
        <v>82</v>
      </c>
    </row>
    <row r="87" spans="1:65" s="13" customFormat="1">
      <c r="B87" s="193"/>
      <c r="C87" s="194"/>
      <c r="D87" s="188" t="s">
        <v>139</v>
      </c>
      <c r="E87" s="195" t="s">
        <v>19</v>
      </c>
      <c r="F87" s="196" t="s">
        <v>381</v>
      </c>
      <c r="G87" s="194"/>
      <c r="H87" s="195" t="s">
        <v>19</v>
      </c>
      <c r="I87" s="197"/>
      <c r="J87" s="194"/>
      <c r="K87" s="194"/>
      <c r="L87" s="198"/>
      <c r="M87" s="199"/>
      <c r="N87" s="200"/>
      <c r="O87" s="200"/>
      <c r="P87" s="200"/>
      <c r="Q87" s="200"/>
      <c r="R87" s="200"/>
      <c r="S87" s="200"/>
      <c r="T87" s="201"/>
      <c r="AT87" s="202" t="s">
        <v>139</v>
      </c>
      <c r="AU87" s="202" t="s">
        <v>82</v>
      </c>
      <c r="AV87" s="13" t="s">
        <v>80</v>
      </c>
      <c r="AW87" s="13" t="s">
        <v>33</v>
      </c>
      <c r="AX87" s="13" t="s">
        <v>72</v>
      </c>
      <c r="AY87" s="202" t="s">
        <v>128</v>
      </c>
    </row>
    <row r="88" spans="1:65" s="14" customFormat="1">
      <c r="B88" s="203"/>
      <c r="C88" s="204"/>
      <c r="D88" s="188" t="s">
        <v>139</v>
      </c>
      <c r="E88" s="205" t="s">
        <v>19</v>
      </c>
      <c r="F88" s="206" t="s">
        <v>382</v>
      </c>
      <c r="G88" s="204"/>
      <c r="H88" s="207">
        <v>9</v>
      </c>
      <c r="I88" s="208"/>
      <c r="J88" s="204"/>
      <c r="K88" s="204"/>
      <c r="L88" s="209"/>
      <c r="M88" s="210"/>
      <c r="N88" s="211"/>
      <c r="O88" s="211"/>
      <c r="P88" s="211"/>
      <c r="Q88" s="211"/>
      <c r="R88" s="211"/>
      <c r="S88" s="211"/>
      <c r="T88" s="212"/>
      <c r="AT88" s="213" t="s">
        <v>139</v>
      </c>
      <c r="AU88" s="213" t="s">
        <v>82</v>
      </c>
      <c r="AV88" s="14" t="s">
        <v>82</v>
      </c>
      <c r="AW88" s="14" t="s">
        <v>33</v>
      </c>
      <c r="AX88" s="14" t="s">
        <v>80</v>
      </c>
      <c r="AY88" s="213" t="s">
        <v>128</v>
      </c>
    </row>
    <row r="89" spans="1:65" s="2" customFormat="1" ht="16.5" customHeight="1">
      <c r="A89" s="36"/>
      <c r="B89" s="37"/>
      <c r="C89" s="175" t="s">
        <v>82</v>
      </c>
      <c r="D89" s="175" t="s">
        <v>130</v>
      </c>
      <c r="E89" s="176" t="s">
        <v>383</v>
      </c>
      <c r="F89" s="177" t="s">
        <v>384</v>
      </c>
      <c r="G89" s="178" t="s">
        <v>149</v>
      </c>
      <c r="H89" s="179">
        <v>9</v>
      </c>
      <c r="I89" s="180"/>
      <c r="J89" s="181">
        <f>ROUND(I89*H89,2)</f>
        <v>0</v>
      </c>
      <c r="K89" s="177" t="s">
        <v>134</v>
      </c>
      <c r="L89" s="41"/>
      <c r="M89" s="182" t="s">
        <v>19</v>
      </c>
      <c r="N89" s="183" t="s">
        <v>43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135</v>
      </c>
      <c r="AT89" s="186" t="s">
        <v>130</v>
      </c>
      <c r="AU89" s="186" t="s">
        <v>82</v>
      </c>
      <c r="AY89" s="19" t="s">
        <v>128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80</v>
      </c>
      <c r="BK89" s="187">
        <f>ROUND(I89*H89,2)</f>
        <v>0</v>
      </c>
      <c r="BL89" s="19" t="s">
        <v>135</v>
      </c>
      <c r="BM89" s="186" t="s">
        <v>385</v>
      </c>
    </row>
    <row r="90" spans="1:65" s="2" customFormat="1" ht="19.5">
      <c r="A90" s="36"/>
      <c r="B90" s="37"/>
      <c r="C90" s="38"/>
      <c r="D90" s="188" t="s">
        <v>137</v>
      </c>
      <c r="E90" s="38"/>
      <c r="F90" s="189" t="s">
        <v>386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137</v>
      </c>
      <c r="AU90" s="19" t="s">
        <v>82</v>
      </c>
    </row>
    <row r="91" spans="1:65" s="13" customFormat="1">
      <c r="B91" s="193"/>
      <c r="C91" s="194"/>
      <c r="D91" s="188" t="s">
        <v>139</v>
      </c>
      <c r="E91" s="195" t="s">
        <v>19</v>
      </c>
      <c r="F91" s="196" t="s">
        <v>387</v>
      </c>
      <c r="G91" s="194"/>
      <c r="H91" s="195" t="s">
        <v>19</v>
      </c>
      <c r="I91" s="197"/>
      <c r="J91" s="194"/>
      <c r="K91" s="194"/>
      <c r="L91" s="198"/>
      <c r="M91" s="199"/>
      <c r="N91" s="200"/>
      <c r="O91" s="200"/>
      <c r="P91" s="200"/>
      <c r="Q91" s="200"/>
      <c r="R91" s="200"/>
      <c r="S91" s="200"/>
      <c r="T91" s="201"/>
      <c r="AT91" s="202" t="s">
        <v>139</v>
      </c>
      <c r="AU91" s="202" t="s">
        <v>82</v>
      </c>
      <c r="AV91" s="13" t="s">
        <v>80</v>
      </c>
      <c r="AW91" s="13" t="s">
        <v>33</v>
      </c>
      <c r="AX91" s="13" t="s">
        <v>72</v>
      </c>
      <c r="AY91" s="202" t="s">
        <v>128</v>
      </c>
    </row>
    <row r="92" spans="1:65" s="14" customFormat="1">
      <c r="B92" s="203"/>
      <c r="C92" s="204"/>
      <c r="D92" s="188" t="s">
        <v>139</v>
      </c>
      <c r="E92" s="205" t="s">
        <v>19</v>
      </c>
      <c r="F92" s="206" t="s">
        <v>187</v>
      </c>
      <c r="G92" s="204"/>
      <c r="H92" s="207">
        <v>9</v>
      </c>
      <c r="I92" s="208"/>
      <c r="J92" s="204"/>
      <c r="K92" s="204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139</v>
      </c>
      <c r="AU92" s="213" t="s">
        <v>82</v>
      </c>
      <c r="AV92" s="14" t="s">
        <v>82</v>
      </c>
      <c r="AW92" s="14" t="s">
        <v>33</v>
      </c>
      <c r="AX92" s="14" t="s">
        <v>80</v>
      </c>
      <c r="AY92" s="213" t="s">
        <v>128</v>
      </c>
    </row>
    <row r="93" spans="1:65" s="12" customFormat="1" ht="22.9" customHeight="1">
      <c r="B93" s="159"/>
      <c r="C93" s="160"/>
      <c r="D93" s="161" t="s">
        <v>71</v>
      </c>
      <c r="E93" s="173" t="s">
        <v>179</v>
      </c>
      <c r="F93" s="173" t="s">
        <v>388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SUM(P94:P107)</f>
        <v>0</v>
      </c>
      <c r="Q93" s="167"/>
      <c r="R93" s="168">
        <f>SUM(R94:R107)</f>
        <v>1.2045999999999999E-2</v>
      </c>
      <c r="S93" s="167"/>
      <c r="T93" s="169">
        <f>SUM(T94:T107)</f>
        <v>0</v>
      </c>
      <c r="AR93" s="170" t="s">
        <v>80</v>
      </c>
      <c r="AT93" s="171" t="s">
        <v>71</v>
      </c>
      <c r="AU93" s="171" t="s">
        <v>80</v>
      </c>
      <c r="AY93" s="170" t="s">
        <v>128</v>
      </c>
      <c r="BK93" s="172">
        <f>SUM(BK94:BK107)</f>
        <v>0</v>
      </c>
    </row>
    <row r="94" spans="1:65" s="2" customFormat="1" ht="21.75" customHeight="1">
      <c r="A94" s="36"/>
      <c r="B94" s="37"/>
      <c r="C94" s="175" t="s">
        <v>146</v>
      </c>
      <c r="D94" s="175" t="s">
        <v>130</v>
      </c>
      <c r="E94" s="176" t="s">
        <v>389</v>
      </c>
      <c r="F94" s="177" t="s">
        <v>390</v>
      </c>
      <c r="G94" s="178" t="s">
        <v>391</v>
      </c>
      <c r="H94" s="179">
        <v>15</v>
      </c>
      <c r="I94" s="180"/>
      <c r="J94" s="181">
        <f>ROUND(I94*H94,2)</f>
        <v>0</v>
      </c>
      <c r="K94" s="177" t="s">
        <v>134</v>
      </c>
      <c r="L94" s="41"/>
      <c r="M94" s="182" t="s">
        <v>19</v>
      </c>
      <c r="N94" s="183" t="s">
        <v>43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135</v>
      </c>
      <c r="AT94" s="186" t="s">
        <v>130</v>
      </c>
      <c r="AU94" s="186" t="s">
        <v>82</v>
      </c>
      <c r="AY94" s="19" t="s">
        <v>128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80</v>
      </c>
      <c r="BK94" s="187">
        <f>ROUND(I94*H94,2)</f>
        <v>0</v>
      </c>
      <c r="BL94" s="19" t="s">
        <v>135</v>
      </c>
      <c r="BM94" s="186" t="s">
        <v>392</v>
      </c>
    </row>
    <row r="95" spans="1:65" s="2" customFormat="1" ht="19.5">
      <c r="A95" s="36"/>
      <c r="B95" s="37"/>
      <c r="C95" s="38"/>
      <c r="D95" s="188" t="s">
        <v>137</v>
      </c>
      <c r="E95" s="38"/>
      <c r="F95" s="189" t="s">
        <v>393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137</v>
      </c>
      <c r="AU95" s="19" t="s">
        <v>82</v>
      </c>
    </row>
    <row r="96" spans="1:65" s="13" customFormat="1">
      <c r="B96" s="193"/>
      <c r="C96" s="194"/>
      <c r="D96" s="188" t="s">
        <v>139</v>
      </c>
      <c r="E96" s="195" t="s">
        <v>19</v>
      </c>
      <c r="F96" s="196" t="s">
        <v>394</v>
      </c>
      <c r="G96" s="194"/>
      <c r="H96" s="195" t="s">
        <v>19</v>
      </c>
      <c r="I96" s="197"/>
      <c r="J96" s="194"/>
      <c r="K96" s="194"/>
      <c r="L96" s="198"/>
      <c r="M96" s="199"/>
      <c r="N96" s="200"/>
      <c r="O96" s="200"/>
      <c r="P96" s="200"/>
      <c r="Q96" s="200"/>
      <c r="R96" s="200"/>
      <c r="S96" s="200"/>
      <c r="T96" s="201"/>
      <c r="AT96" s="202" t="s">
        <v>139</v>
      </c>
      <c r="AU96" s="202" t="s">
        <v>82</v>
      </c>
      <c r="AV96" s="13" t="s">
        <v>80</v>
      </c>
      <c r="AW96" s="13" t="s">
        <v>33</v>
      </c>
      <c r="AX96" s="13" t="s">
        <v>72</v>
      </c>
      <c r="AY96" s="202" t="s">
        <v>128</v>
      </c>
    </row>
    <row r="97" spans="1:65" s="14" customFormat="1">
      <c r="B97" s="203"/>
      <c r="C97" s="204"/>
      <c r="D97" s="188" t="s">
        <v>139</v>
      </c>
      <c r="E97" s="205" t="s">
        <v>19</v>
      </c>
      <c r="F97" s="206" t="s">
        <v>172</v>
      </c>
      <c r="G97" s="204"/>
      <c r="H97" s="207">
        <v>7</v>
      </c>
      <c r="I97" s="208"/>
      <c r="J97" s="204"/>
      <c r="K97" s="204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139</v>
      </c>
      <c r="AU97" s="213" t="s">
        <v>82</v>
      </c>
      <c r="AV97" s="14" t="s">
        <v>82</v>
      </c>
      <c r="AW97" s="14" t="s">
        <v>33</v>
      </c>
      <c r="AX97" s="14" t="s">
        <v>72</v>
      </c>
      <c r="AY97" s="213" t="s">
        <v>128</v>
      </c>
    </row>
    <row r="98" spans="1:65" s="13" customFormat="1">
      <c r="B98" s="193"/>
      <c r="C98" s="194"/>
      <c r="D98" s="188" t="s">
        <v>139</v>
      </c>
      <c r="E98" s="195" t="s">
        <v>19</v>
      </c>
      <c r="F98" s="196" t="s">
        <v>395</v>
      </c>
      <c r="G98" s="194"/>
      <c r="H98" s="195" t="s">
        <v>19</v>
      </c>
      <c r="I98" s="197"/>
      <c r="J98" s="194"/>
      <c r="K98" s="194"/>
      <c r="L98" s="198"/>
      <c r="M98" s="199"/>
      <c r="N98" s="200"/>
      <c r="O98" s="200"/>
      <c r="P98" s="200"/>
      <c r="Q98" s="200"/>
      <c r="R98" s="200"/>
      <c r="S98" s="200"/>
      <c r="T98" s="201"/>
      <c r="AT98" s="202" t="s">
        <v>139</v>
      </c>
      <c r="AU98" s="202" t="s">
        <v>82</v>
      </c>
      <c r="AV98" s="13" t="s">
        <v>80</v>
      </c>
      <c r="AW98" s="13" t="s">
        <v>33</v>
      </c>
      <c r="AX98" s="13" t="s">
        <v>72</v>
      </c>
      <c r="AY98" s="202" t="s">
        <v>128</v>
      </c>
    </row>
    <row r="99" spans="1:65" s="14" customFormat="1">
      <c r="B99" s="203"/>
      <c r="C99" s="204"/>
      <c r="D99" s="188" t="s">
        <v>139</v>
      </c>
      <c r="E99" s="205" t="s">
        <v>19</v>
      </c>
      <c r="F99" s="206" t="s">
        <v>179</v>
      </c>
      <c r="G99" s="204"/>
      <c r="H99" s="207">
        <v>8</v>
      </c>
      <c r="I99" s="208"/>
      <c r="J99" s="204"/>
      <c r="K99" s="204"/>
      <c r="L99" s="209"/>
      <c r="M99" s="210"/>
      <c r="N99" s="211"/>
      <c r="O99" s="211"/>
      <c r="P99" s="211"/>
      <c r="Q99" s="211"/>
      <c r="R99" s="211"/>
      <c r="S99" s="211"/>
      <c r="T99" s="212"/>
      <c r="AT99" s="213" t="s">
        <v>139</v>
      </c>
      <c r="AU99" s="213" t="s">
        <v>82</v>
      </c>
      <c r="AV99" s="14" t="s">
        <v>82</v>
      </c>
      <c r="AW99" s="14" t="s">
        <v>33</v>
      </c>
      <c r="AX99" s="14" t="s">
        <v>72</v>
      </c>
      <c r="AY99" s="213" t="s">
        <v>128</v>
      </c>
    </row>
    <row r="100" spans="1:65" s="15" customFormat="1">
      <c r="B100" s="214"/>
      <c r="C100" s="215"/>
      <c r="D100" s="188" t="s">
        <v>139</v>
      </c>
      <c r="E100" s="216" t="s">
        <v>19</v>
      </c>
      <c r="F100" s="217" t="s">
        <v>156</v>
      </c>
      <c r="G100" s="215"/>
      <c r="H100" s="218">
        <v>15</v>
      </c>
      <c r="I100" s="219"/>
      <c r="J100" s="215"/>
      <c r="K100" s="215"/>
      <c r="L100" s="220"/>
      <c r="M100" s="221"/>
      <c r="N100" s="222"/>
      <c r="O100" s="222"/>
      <c r="P100" s="222"/>
      <c r="Q100" s="222"/>
      <c r="R100" s="222"/>
      <c r="S100" s="222"/>
      <c r="T100" s="223"/>
      <c r="AT100" s="224" t="s">
        <v>139</v>
      </c>
      <c r="AU100" s="224" t="s">
        <v>82</v>
      </c>
      <c r="AV100" s="15" t="s">
        <v>135</v>
      </c>
      <c r="AW100" s="15" t="s">
        <v>33</v>
      </c>
      <c r="AX100" s="15" t="s">
        <v>80</v>
      </c>
      <c r="AY100" s="224" t="s">
        <v>128</v>
      </c>
    </row>
    <row r="101" spans="1:65" s="2" customFormat="1" ht="16.5" customHeight="1">
      <c r="A101" s="36"/>
      <c r="B101" s="37"/>
      <c r="C101" s="225" t="s">
        <v>135</v>
      </c>
      <c r="D101" s="225" t="s">
        <v>180</v>
      </c>
      <c r="E101" s="226" t="s">
        <v>396</v>
      </c>
      <c r="F101" s="227" t="s">
        <v>397</v>
      </c>
      <c r="G101" s="228" t="s">
        <v>391</v>
      </c>
      <c r="H101" s="229">
        <v>8.1199999999999992</v>
      </c>
      <c r="I101" s="230"/>
      <c r="J101" s="231">
        <f>ROUND(I101*H101,2)</f>
        <v>0</v>
      </c>
      <c r="K101" s="227" t="s">
        <v>134</v>
      </c>
      <c r="L101" s="232"/>
      <c r="M101" s="233" t="s">
        <v>19</v>
      </c>
      <c r="N101" s="234" t="s">
        <v>43</v>
      </c>
      <c r="O101" s="66"/>
      <c r="P101" s="184">
        <f>O101*H101</f>
        <v>0</v>
      </c>
      <c r="Q101" s="184">
        <v>1.0499999999999999E-3</v>
      </c>
      <c r="R101" s="184">
        <f>Q101*H101</f>
        <v>8.5259999999999989E-3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179</v>
      </c>
      <c r="AT101" s="186" t="s">
        <v>180</v>
      </c>
      <c r="AU101" s="186" t="s">
        <v>82</v>
      </c>
      <c r="AY101" s="19" t="s">
        <v>128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80</v>
      </c>
      <c r="BK101" s="187">
        <f>ROUND(I101*H101,2)</f>
        <v>0</v>
      </c>
      <c r="BL101" s="19" t="s">
        <v>135</v>
      </c>
      <c r="BM101" s="186" t="s">
        <v>398</v>
      </c>
    </row>
    <row r="102" spans="1:65" s="2" customFormat="1">
      <c r="A102" s="36"/>
      <c r="B102" s="37"/>
      <c r="C102" s="38"/>
      <c r="D102" s="188" t="s">
        <v>137</v>
      </c>
      <c r="E102" s="38"/>
      <c r="F102" s="189" t="s">
        <v>397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137</v>
      </c>
      <c r="AU102" s="19" t="s">
        <v>82</v>
      </c>
    </row>
    <row r="103" spans="1:65" s="14" customFormat="1">
      <c r="B103" s="203"/>
      <c r="C103" s="204"/>
      <c r="D103" s="188" t="s">
        <v>139</v>
      </c>
      <c r="E103" s="204"/>
      <c r="F103" s="206" t="s">
        <v>399</v>
      </c>
      <c r="G103" s="204"/>
      <c r="H103" s="207">
        <v>8.1199999999999992</v>
      </c>
      <c r="I103" s="208"/>
      <c r="J103" s="204"/>
      <c r="K103" s="204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139</v>
      </c>
      <c r="AU103" s="213" t="s">
        <v>82</v>
      </c>
      <c r="AV103" s="14" t="s">
        <v>82</v>
      </c>
      <c r="AW103" s="14" t="s">
        <v>4</v>
      </c>
      <c r="AX103" s="14" t="s">
        <v>80</v>
      </c>
      <c r="AY103" s="213" t="s">
        <v>128</v>
      </c>
    </row>
    <row r="104" spans="1:65" s="2" customFormat="1" ht="16.5" customHeight="1">
      <c r="A104" s="36"/>
      <c r="B104" s="37"/>
      <c r="C104" s="225" t="s">
        <v>161</v>
      </c>
      <c r="D104" s="225" t="s">
        <v>180</v>
      </c>
      <c r="E104" s="226" t="s">
        <v>400</v>
      </c>
      <c r="F104" s="227" t="s">
        <v>401</v>
      </c>
      <c r="G104" s="228" t="s">
        <v>372</v>
      </c>
      <c r="H104" s="229">
        <v>2</v>
      </c>
      <c r="I104" s="230"/>
      <c r="J104" s="231">
        <f>ROUND(I104*H104,2)</f>
        <v>0</v>
      </c>
      <c r="K104" s="227" t="s">
        <v>134</v>
      </c>
      <c r="L104" s="232"/>
      <c r="M104" s="233" t="s">
        <v>19</v>
      </c>
      <c r="N104" s="234" t="s">
        <v>43</v>
      </c>
      <c r="O104" s="66"/>
      <c r="P104" s="184">
        <f>O104*H104</f>
        <v>0</v>
      </c>
      <c r="Q104" s="184">
        <v>1.7600000000000001E-3</v>
      </c>
      <c r="R104" s="184">
        <f>Q104*H104</f>
        <v>3.5200000000000001E-3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179</v>
      </c>
      <c r="AT104" s="186" t="s">
        <v>180</v>
      </c>
      <c r="AU104" s="186" t="s">
        <v>82</v>
      </c>
      <c r="AY104" s="19" t="s">
        <v>128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0</v>
      </c>
      <c r="BL104" s="19" t="s">
        <v>135</v>
      </c>
      <c r="BM104" s="186" t="s">
        <v>402</v>
      </c>
    </row>
    <row r="105" spans="1:65" s="2" customFormat="1">
      <c r="A105" s="36"/>
      <c r="B105" s="37"/>
      <c r="C105" s="38"/>
      <c r="D105" s="188" t="s">
        <v>137</v>
      </c>
      <c r="E105" s="38"/>
      <c r="F105" s="189" t="s">
        <v>401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137</v>
      </c>
      <c r="AU105" s="19" t="s">
        <v>82</v>
      </c>
    </row>
    <row r="106" spans="1:65" s="2" customFormat="1" ht="16.5" customHeight="1">
      <c r="A106" s="36"/>
      <c r="B106" s="37"/>
      <c r="C106" s="175" t="s">
        <v>141</v>
      </c>
      <c r="D106" s="175" t="s">
        <v>130</v>
      </c>
      <c r="E106" s="176" t="s">
        <v>403</v>
      </c>
      <c r="F106" s="177" t="s">
        <v>404</v>
      </c>
      <c r="G106" s="178" t="s">
        <v>372</v>
      </c>
      <c r="H106" s="179">
        <v>1</v>
      </c>
      <c r="I106" s="180"/>
      <c r="J106" s="181">
        <f>ROUND(I106*H106,2)</f>
        <v>0</v>
      </c>
      <c r="K106" s="177" t="s">
        <v>19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135</v>
      </c>
      <c r="AT106" s="186" t="s">
        <v>130</v>
      </c>
      <c r="AU106" s="186" t="s">
        <v>82</v>
      </c>
      <c r="AY106" s="19" t="s">
        <v>128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0</v>
      </c>
      <c r="BL106" s="19" t="s">
        <v>135</v>
      </c>
      <c r="BM106" s="186" t="s">
        <v>405</v>
      </c>
    </row>
    <row r="107" spans="1:65" s="2" customFormat="1">
      <c r="A107" s="36"/>
      <c r="B107" s="37"/>
      <c r="C107" s="38"/>
      <c r="D107" s="188" t="s">
        <v>137</v>
      </c>
      <c r="E107" s="38"/>
      <c r="F107" s="189" t="s">
        <v>404</v>
      </c>
      <c r="G107" s="38"/>
      <c r="H107" s="38"/>
      <c r="I107" s="190"/>
      <c r="J107" s="38"/>
      <c r="K107" s="38"/>
      <c r="L107" s="41"/>
      <c r="M107" s="246"/>
      <c r="N107" s="247"/>
      <c r="O107" s="248"/>
      <c r="P107" s="248"/>
      <c r="Q107" s="248"/>
      <c r="R107" s="248"/>
      <c r="S107" s="248"/>
      <c r="T107" s="249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82</v>
      </c>
    </row>
    <row r="108" spans="1:65" s="2" customFormat="1" ht="6.95" customHeight="1">
      <c r="A108" s="36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1"/>
      <c r="M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</sheetData>
  <sheetProtection algorithmName="SHA-512" hashValue="ZZEsxcI0Vfs7/+yFoXgKFTfICYLs9P4wSj/acCE6IEYy+IaokITqcvTxDPs64Wn78LzX2Uy7oSZudIoImhMstg==" saltValue="BkcLI8MN/LoQPqUbewkqzfdJJ1Lv6OLBIJ+9siYIfvjGenl/ELzFi7B2XNXM97XSakxOSXaBkjphXawRMejamw==" spinCount="100000" sheet="1" objects="1" scenarios="1" formatColumns="0" formatRows="0" autoFilter="0"/>
  <autoFilter ref="C81:K107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9" t="s">
        <v>94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82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7" t="str">
        <f>'Rekapitulace stavby'!K6</f>
        <v>MVN Žíželice, p.č.91/1</v>
      </c>
      <c r="F7" s="378"/>
      <c r="G7" s="378"/>
      <c r="H7" s="378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9" t="s">
        <v>406</v>
      </c>
      <c r="F9" s="380"/>
      <c r="G9" s="380"/>
      <c r="H9" s="380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4. 2. 2021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19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19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1" t="str">
        <f>'Rekapitulace stavby'!E14</f>
        <v>Vyplň údaj</v>
      </c>
      <c r="F18" s="382"/>
      <c r="G18" s="382"/>
      <c r="H18" s="382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32</v>
      </c>
      <c r="F21" s="36"/>
      <c r="G21" s="36"/>
      <c r="H21" s="36"/>
      <c r="I21" s="107" t="s">
        <v>28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34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28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36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83" t="s">
        <v>19</v>
      </c>
      <c r="F27" s="383"/>
      <c r="G27" s="383"/>
      <c r="H27" s="38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38</v>
      </c>
      <c r="E30" s="36"/>
      <c r="F30" s="36"/>
      <c r="G30" s="36"/>
      <c r="H30" s="36"/>
      <c r="I30" s="36"/>
      <c r="J30" s="116">
        <f>ROUND(J85,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40</v>
      </c>
      <c r="G32" s="36"/>
      <c r="H32" s="36"/>
      <c r="I32" s="117" t="s">
        <v>39</v>
      </c>
      <c r="J32" s="117" t="s">
        <v>41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42</v>
      </c>
      <c r="E33" s="107" t="s">
        <v>43</v>
      </c>
      <c r="F33" s="119">
        <f>ROUND((SUM(BE85:BE119)),  2)</f>
        <v>0</v>
      </c>
      <c r="G33" s="36"/>
      <c r="H33" s="36"/>
      <c r="I33" s="120">
        <v>0.21</v>
      </c>
      <c r="J33" s="119">
        <f>ROUND(((SUM(BE85:BE119))*I33),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44</v>
      </c>
      <c r="F34" s="119">
        <f>ROUND((SUM(BF85:BF119)),  2)</f>
        <v>0</v>
      </c>
      <c r="G34" s="36"/>
      <c r="H34" s="36"/>
      <c r="I34" s="120">
        <v>0.15</v>
      </c>
      <c r="J34" s="119">
        <f>ROUND(((SUM(BF85:BF119))*I34),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45</v>
      </c>
      <c r="F35" s="119">
        <f>ROUND((SUM(BG85:BG119)),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46</v>
      </c>
      <c r="F36" s="119">
        <f>ROUND((SUM(BH85:BH119)),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47</v>
      </c>
      <c r="F37" s="119">
        <f>ROUND((SUM(BI85:BI119)),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48</v>
      </c>
      <c r="E39" s="123"/>
      <c r="F39" s="123"/>
      <c r="G39" s="124" t="s">
        <v>49</v>
      </c>
      <c r="H39" s="125" t="s">
        <v>50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98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5" t="str">
        <f>E7</f>
        <v>MVN Žíželice, p.č.91/1</v>
      </c>
      <c r="F48" s="376"/>
      <c r="G48" s="376"/>
      <c r="H48" s="376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3" t="str">
        <f>E9</f>
        <v>VON - Vedlejší a ostatní náklady</v>
      </c>
      <c r="F50" s="374"/>
      <c r="G50" s="374"/>
      <c r="H50" s="37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Žíželice, p.č.91/1</v>
      </c>
      <c r="G52" s="38"/>
      <c r="H52" s="38"/>
      <c r="I52" s="31" t="s">
        <v>23</v>
      </c>
      <c r="J52" s="61" t="str">
        <f>IF(J12="","",J12)</f>
        <v>4. 2. 2021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Obec Žíželice</v>
      </c>
      <c r="G54" s="38"/>
      <c r="H54" s="38"/>
      <c r="I54" s="31" t="s">
        <v>31</v>
      </c>
      <c r="J54" s="34" t="str">
        <f>E21</f>
        <v>Ing.Jiří Kubelka, Třeskonice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99</v>
      </c>
      <c r="D57" s="133"/>
      <c r="E57" s="133"/>
      <c r="F57" s="133"/>
      <c r="G57" s="133"/>
      <c r="H57" s="133"/>
      <c r="I57" s="133"/>
      <c r="J57" s="134" t="s">
        <v>100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70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101</v>
      </c>
    </row>
    <row r="60" spans="1:47" s="9" customFormat="1" ht="24.95" customHeight="1">
      <c r="B60" s="136"/>
      <c r="C60" s="137"/>
      <c r="D60" s="138" t="s">
        <v>336</v>
      </c>
      <c r="E60" s="139"/>
      <c r="F60" s="139"/>
      <c r="G60" s="139"/>
      <c r="H60" s="139"/>
      <c r="I60" s="139"/>
      <c r="J60" s="140">
        <f>J86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407</v>
      </c>
      <c r="E61" s="145"/>
      <c r="F61" s="145"/>
      <c r="G61" s="145"/>
      <c r="H61" s="145"/>
      <c r="I61" s="145"/>
      <c r="J61" s="146">
        <f>J87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408</v>
      </c>
      <c r="E62" s="145"/>
      <c r="F62" s="145"/>
      <c r="G62" s="145"/>
      <c r="H62" s="145"/>
      <c r="I62" s="145"/>
      <c r="J62" s="146">
        <f>J92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337</v>
      </c>
      <c r="E63" s="145"/>
      <c r="F63" s="145"/>
      <c r="G63" s="145"/>
      <c r="H63" s="145"/>
      <c r="I63" s="145"/>
      <c r="J63" s="146">
        <f>J99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409</v>
      </c>
      <c r="E64" s="145"/>
      <c r="F64" s="145"/>
      <c r="G64" s="145"/>
      <c r="H64" s="145"/>
      <c r="I64" s="145"/>
      <c r="J64" s="146">
        <f>J108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410</v>
      </c>
      <c r="E65" s="145"/>
      <c r="F65" s="145"/>
      <c r="G65" s="145"/>
      <c r="H65" s="145"/>
      <c r="I65" s="145"/>
      <c r="J65" s="146">
        <f>J113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113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75" t="str">
        <f>E7</f>
        <v>MVN Žíželice, p.č.91/1</v>
      </c>
      <c r="F75" s="376"/>
      <c r="G75" s="376"/>
      <c r="H75" s="376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96</v>
      </c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63" t="str">
        <f>E9</f>
        <v>VON - Vedlejší a ostatní náklady</v>
      </c>
      <c r="F77" s="374"/>
      <c r="G77" s="374"/>
      <c r="H77" s="374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Žíželice, p.č.91/1</v>
      </c>
      <c r="G79" s="38"/>
      <c r="H79" s="38"/>
      <c r="I79" s="31" t="s">
        <v>23</v>
      </c>
      <c r="J79" s="61" t="str">
        <f>IF(J12="","",J12)</f>
        <v>4. 2. 2021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25.7" customHeight="1">
      <c r="A81" s="36"/>
      <c r="B81" s="37"/>
      <c r="C81" s="31" t="s">
        <v>25</v>
      </c>
      <c r="D81" s="38"/>
      <c r="E81" s="38"/>
      <c r="F81" s="29" t="str">
        <f>E15</f>
        <v>Obec Žíželice</v>
      </c>
      <c r="G81" s="38"/>
      <c r="H81" s="38"/>
      <c r="I81" s="31" t="s">
        <v>31</v>
      </c>
      <c r="J81" s="34" t="str">
        <f>E21</f>
        <v>Ing.Jiří Kubelka, Třeskonice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34</v>
      </c>
      <c r="J82" s="34" t="str">
        <f>E24</f>
        <v xml:space="preserve"> 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8"/>
      <c r="B84" s="149"/>
      <c r="C84" s="150" t="s">
        <v>114</v>
      </c>
      <c r="D84" s="151" t="s">
        <v>57</v>
      </c>
      <c r="E84" s="151" t="s">
        <v>53</v>
      </c>
      <c r="F84" s="151" t="s">
        <v>54</v>
      </c>
      <c r="G84" s="151" t="s">
        <v>115</v>
      </c>
      <c r="H84" s="151" t="s">
        <v>116</v>
      </c>
      <c r="I84" s="151" t="s">
        <v>117</v>
      </c>
      <c r="J84" s="151" t="s">
        <v>100</v>
      </c>
      <c r="K84" s="152" t="s">
        <v>118</v>
      </c>
      <c r="L84" s="153"/>
      <c r="M84" s="70" t="s">
        <v>19</v>
      </c>
      <c r="N84" s="71" t="s">
        <v>42</v>
      </c>
      <c r="O84" s="71" t="s">
        <v>119</v>
      </c>
      <c r="P84" s="71" t="s">
        <v>120</v>
      </c>
      <c r="Q84" s="71" t="s">
        <v>121</v>
      </c>
      <c r="R84" s="71" t="s">
        <v>122</v>
      </c>
      <c r="S84" s="71" t="s">
        <v>123</v>
      </c>
      <c r="T84" s="72" t="s">
        <v>124</v>
      </c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65" s="2" customFormat="1" ht="22.9" customHeight="1">
      <c r="A85" s="36"/>
      <c r="B85" s="37"/>
      <c r="C85" s="77" t="s">
        <v>125</v>
      </c>
      <c r="D85" s="38"/>
      <c r="E85" s="38"/>
      <c r="F85" s="38"/>
      <c r="G85" s="38"/>
      <c r="H85" s="38"/>
      <c r="I85" s="38"/>
      <c r="J85" s="154">
        <f>BK85</f>
        <v>0</v>
      </c>
      <c r="K85" s="38"/>
      <c r="L85" s="41"/>
      <c r="M85" s="73"/>
      <c r="N85" s="155"/>
      <c r="O85" s="74"/>
      <c r="P85" s="156">
        <f>P86</f>
        <v>0</v>
      </c>
      <c r="Q85" s="74"/>
      <c r="R85" s="156">
        <f>R86</f>
        <v>0</v>
      </c>
      <c r="S85" s="74"/>
      <c r="T85" s="157">
        <f>T86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71</v>
      </c>
      <c r="AU85" s="19" t="s">
        <v>101</v>
      </c>
      <c r="BK85" s="158">
        <f>BK86</f>
        <v>0</v>
      </c>
    </row>
    <row r="86" spans="1:65" s="12" customFormat="1" ht="25.9" customHeight="1">
      <c r="B86" s="159"/>
      <c r="C86" s="160"/>
      <c r="D86" s="161" t="s">
        <v>71</v>
      </c>
      <c r="E86" s="162" t="s">
        <v>366</v>
      </c>
      <c r="F86" s="162" t="s">
        <v>367</v>
      </c>
      <c r="G86" s="160"/>
      <c r="H86" s="160"/>
      <c r="I86" s="163"/>
      <c r="J86" s="164">
        <f>BK86</f>
        <v>0</v>
      </c>
      <c r="K86" s="160"/>
      <c r="L86" s="165"/>
      <c r="M86" s="166"/>
      <c r="N86" s="167"/>
      <c r="O86" s="167"/>
      <c r="P86" s="168">
        <f>P87+P92+P99+P108+P113</f>
        <v>0</v>
      </c>
      <c r="Q86" s="167"/>
      <c r="R86" s="168">
        <f>R87+R92+R99+R108+R113</f>
        <v>0</v>
      </c>
      <c r="S86" s="167"/>
      <c r="T86" s="169">
        <f>T87+T92+T99+T108+T113</f>
        <v>0</v>
      </c>
      <c r="AR86" s="170" t="s">
        <v>161</v>
      </c>
      <c r="AT86" s="171" t="s">
        <v>71</v>
      </c>
      <c r="AU86" s="171" t="s">
        <v>72</v>
      </c>
      <c r="AY86" s="170" t="s">
        <v>128</v>
      </c>
      <c r="BK86" s="172">
        <f>BK87+BK92+BK99+BK108+BK113</f>
        <v>0</v>
      </c>
    </row>
    <row r="87" spans="1:65" s="12" customFormat="1" ht="22.9" customHeight="1">
      <c r="B87" s="159"/>
      <c r="C87" s="160"/>
      <c r="D87" s="161" t="s">
        <v>71</v>
      </c>
      <c r="E87" s="173" t="s">
        <v>411</v>
      </c>
      <c r="F87" s="173" t="s">
        <v>412</v>
      </c>
      <c r="G87" s="160"/>
      <c r="H87" s="160"/>
      <c r="I87" s="163"/>
      <c r="J87" s="174">
        <f>BK87</f>
        <v>0</v>
      </c>
      <c r="K87" s="160"/>
      <c r="L87" s="165"/>
      <c r="M87" s="166"/>
      <c r="N87" s="167"/>
      <c r="O87" s="167"/>
      <c r="P87" s="168">
        <f>SUM(P88:P91)</f>
        <v>0</v>
      </c>
      <c r="Q87" s="167"/>
      <c r="R87" s="168">
        <f>SUM(R88:R91)</f>
        <v>0</v>
      </c>
      <c r="S87" s="167"/>
      <c r="T87" s="169">
        <f>SUM(T88:T91)</f>
        <v>0</v>
      </c>
      <c r="AR87" s="170" t="s">
        <v>161</v>
      </c>
      <c r="AT87" s="171" t="s">
        <v>71</v>
      </c>
      <c r="AU87" s="171" t="s">
        <v>80</v>
      </c>
      <c r="AY87" s="170" t="s">
        <v>128</v>
      </c>
      <c r="BK87" s="172">
        <f>SUM(BK88:BK91)</f>
        <v>0</v>
      </c>
    </row>
    <row r="88" spans="1:65" s="2" customFormat="1" ht="16.5" customHeight="1">
      <c r="A88" s="36"/>
      <c r="B88" s="37"/>
      <c r="C88" s="175" t="s">
        <v>80</v>
      </c>
      <c r="D88" s="175" t="s">
        <v>130</v>
      </c>
      <c r="E88" s="176" t="s">
        <v>413</v>
      </c>
      <c r="F88" s="177" t="s">
        <v>414</v>
      </c>
      <c r="G88" s="178" t="s">
        <v>208</v>
      </c>
      <c r="H88" s="179">
        <v>1</v>
      </c>
      <c r="I88" s="180"/>
      <c r="J88" s="181">
        <f>ROUND(I88*H88,2)</f>
        <v>0</v>
      </c>
      <c r="K88" s="177" t="s">
        <v>134</v>
      </c>
      <c r="L88" s="41"/>
      <c r="M88" s="182" t="s">
        <v>19</v>
      </c>
      <c r="N88" s="183" t="s">
        <v>43</v>
      </c>
      <c r="O88" s="66"/>
      <c r="P88" s="184">
        <f>O88*H88</f>
        <v>0</v>
      </c>
      <c r="Q88" s="184">
        <v>0</v>
      </c>
      <c r="R88" s="184">
        <f>Q88*H88</f>
        <v>0</v>
      </c>
      <c r="S88" s="184">
        <v>0</v>
      </c>
      <c r="T88" s="185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6" t="s">
        <v>373</v>
      </c>
      <c r="AT88" s="186" t="s">
        <v>130</v>
      </c>
      <c r="AU88" s="186" t="s">
        <v>82</v>
      </c>
      <c r="AY88" s="19" t="s">
        <v>128</v>
      </c>
      <c r="BE88" s="187">
        <f>IF(N88="základní",J88,0)</f>
        <v>0</v>
      </c>
      <c r="BF88" s="187">
        <f>IF(N88="snížená",J88,0)</f>
        <v>0</v>
      </c>
      <c r="BG88" s="187">
        <f>IF(N88="zákl. přenesená",J88,0)</f>
        <v>0</v>
      </c>
      <c r="BH88" s="187">
        <f>IF(N88="sníž. přenesená",J88,0)</f>
        <v>0</v>
      </c>
      <c r="BI88" s="187">
        <f>IF(N88="nulová",J88,0)</f>
        <v>0</v>
      </c>
      <c r="BJ88" s="19" t="s">
        <v>80</v>
      </c>
      <c r="BK88" s="187">
        <f>ROUND(I88*H88,2)</f>
        <v>0</v>
      </c>
      <c r="BL88" s="19" t="s">
        <v>373</v>
      </c>
      <c r="BM88" s="186" t="s">
        <v>415</v>
      </c>
    </row>
    <row r="89" spans="1:65" s="2" customFormat="1">
      <c r="A89" s="36"/>
      <c r="B89" s="37"/>
      <c r="C89" s="38"/>
      <c r="D89" s="188" t="s">
        <v>137</v>
      </c>
      <c r="E89" s="38"/>
      <c r="F89" s="189" t="s">
        <v>414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137</v>
      </c>
      <c r="AU89" s="19" t="s">
        <v>82</v>
      </c>
    </row>
    <row r="90" spans="1:65" s="2" customFormat="1" ht="16.5" customHeight="1">
      <c r="A90" s="36"/>
      <c r="B90" s="37"/>
      <c r="C90" s="175" t="s">
        <v>82</v>
      </c>
      <c r="D90" s="175" t="s">
        <v>130</v>
      </c>
      <c r="E90" s="176" t="s">
        <v>416</v>
      </c>
      <c r="F90" s="177" t="s">
        <v>417</v>
      </c>
      <c r="G90" s="178" t="s">
        <v>208</v>
      </c>
      <c r="H90" s="179">
        <v>1</v>
      </c>
      <c r="I90" s="180"/>
      <c r="J90" s="181">
        <f>ROUND(I90*H90,2)</f>
        <v>0</v>
      </c>
      <c r="K90" s="177" t="s">
        <v>134</v>
      </c>
      <c r="L90" s="41"/>
      <c r="M90" s="182" t="s">
        <v>19</v>
      </c>
      <c r="N90" s="183" t="s">
        <v>43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373</v>
      </c>
      <c r="AT90" s="186" t="s">
        <v>130</v>
      </c>
      <c r="AU90" s="186" t="s">
        <v>82</v>
      </c>
      <c r="AY90" s="19" t="s">
        <v>128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80</v>
      </c>
      <c r="BK90" s="187">
        <f>ROUND(I90*H90,2)</f>
        <v>0</v>
      </c>
      <c r="BL90" s="19" t="s">
        <v>373</v>
      </c>
      <c r="BM90" s="186" t="s">
        <v>418</v>
      </c>
    </row>
    <row r="91" spans="1:65" s="2" customFormat="1">
      <c r="A91" s="36"/>
      <c r="B91" s="37"/>
      <c r="C91" s="38"/>
      <c r="D91" s="188" t="s">
        <v>137</v>
      </c>
      <c r="E91" s="38"/>
      <c r="F91" s="189" t="s">
        <v>417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137</v>
      </c>
      <c r="AU91" s="19" t="s">
        <v>82</v>
      </c>
    </row>
    <row r="92" spans="1:65" s="12" customFormat="1" ht="22.9" customHeight="1">
      <c r="B92" s="159"/>
      <c r="C92" s="160"/>
      <c r="D92" s="161" t="s">
        <v>71</v>
      </c>
      <c r="E92" s="173" t="s">
        <v>419</v>
      </c>
      <c r="F92" s="173" t="s">
        <v>420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SUM(P93:P98)</f>
        <v>0</v>
      </c>
      <c r="Q92" s="167"/>
      <c r="R92" s="168">
        <f>SUM(R93:R98)</f>
        <v>0</v>
      </c>
      <c r="S92" s="167"/>
      <c r="T92" s="169">
        <f>SUM(T93:T98)</f>
        <v>0</v>
      </c>
      <c r="AR92" s="170" t="s">
        <v>161</v>
      </c>
      <c r="AT92" s="171" t="s">
        <v>71</v>
      </c>
      <c r="AU92" s="171" t="s">
        <v>80</v>
      </c>
      <c r="AY92" s="170" t="s">
        <v>128</v>
      </c>
      <c r="BK92" s="172">
        <f>SUM(BK93:BK98)</f>
        <v>0</v>
      </c>
    </row>
    <row r="93" spans="1:65" s="2" customFormat="1" ht="16.5" customHeight="1">
      <c r="A93" s="36"/>
      <c r="B93" s="37"/>
      <c r="C93" s="175" t="s">
        <v>146</v>
      </c>
      <c r="D93" s="175" t="s">
        <v>130</v>
      </c>
      <c r="E93" s="176" t="s">
        <v>421</v>
      </c>
      <c r="F93" s="177" t="s">
        <v>420</v>
      </c>
      <c r="G93" s="178" t="s">
        <v>208</v>
      </c>
      <c r="H93" s="179">
        <v>1</v>
      </c>
      <c r="I93" s="180"/>
      <c r="J93" s="181">
        <f>ROUND(I93*H93,2)</f>
        <v>0</v>
      </c>
      <c r="K93" s="177" t="s">
        <v>134</v>
      </c>
      <c r="L93" s="41"/>
      <c r="M93" s="182" t="s">
        <v>19</v>
      </c>
      <c r="N93" s="183" t="s">
        <v>43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373</v>
      </c>
      <c r="AT93" s="186" t="s">
        <v>130</v>
      </c>
      <c r="AU93" s="186" t="s">
        <v>82</v>
      </c>
      <c r="AY93" s="19" t="s">
        <v>128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80</v>
      </c>
      <c r="BK93" s="187">
        <f>ROUND(I93*H93,2)</f>
        <v>0</v>
      </c>
      <c r="BL93" s="19" t="s">
        <v>373</v>
      </c>
      <c r="BM93" s="186" t="s">
        <v>422</v>
      </c>
    </row>
    <row r="94" spans="1:65" s="2" customFormat="1">
      <c r="A94" s="36"/>
      <c r="B94" s="37"/>
      <c r="C94" s="38"/>
      <c r="D94" s="188" t="s">
        <v>137</v>
      </c>
      <c r="E94" s="38"/>
      <c r="F94" s="189" t="s">
        <v>420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137</v>
      </c>
      <c r="AU94" s="19" t="s">
        <v>82</v>
      </c>
    </row>
    <row r="95" spans="1:65" s="2" customFormat="1" ht="16.5" customHeight="1">
      <c r="A95" s="36"/>
      <c r="B95" s="37"/>
      <c r="C95" s="175" t="s">
        <v>135</v>
      </c>
      <c r="D95" s="175" t="s">
        <v>130</v>
      </c>
      <c r="E95" s="176" t="s">
        <v>423</v>
      </c>
      <c r="F95" s="177" t="s">
        <v>424</v>
      </c>
      <c r="G95" s="178" t="s">
        <v>372</v>
      </c>
      <c r="H95" s="179">
        <v>1</v>
      </c>
      <c r="I95" s="180"/>
      <c r="J95" s="181">
        <f>ROUND(I95*H95,2)</f>
        <v>0</v>
      </c>
      <c r="K95" s="177" t="s">
        <v>19</v>
      </c>
      <c r="L95" s="41"/>
      <c r="M95" s="182" t="s">
        <v>19</v>
      </c>
      <c r="N95" s="183" t="s">
        <v>43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373</v>
      </c>
      <c r="AT95" s="186" t="s">
        <v>130</v>
      </c>
      <c r="AU95" s="186" t="s">
        <v>82</v>
      </c>
      <c r="AY95" s="19" t="s">
        <v>128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80</v>
      </c>
      <c r="BK95" s="187">
        <f>ROUND(I95*H95,2)</f>
        <v>0</v>
      </c>
      <c r="BL95" s="19" t="s">
        <v>373</v>
      </c>
      <c r="BM95" s="186" t="s">
        <v>425</v>
      </c>
    </row>
    <row r="96" spans="1:65" s="2" customFormat="1">
      <c r="A96" s="36"/>
      <c r="B96" s="37"/>
      <c r="C96" s="38"/>
      <c r="D96" s="188" t="s">
        <v>137</v>
      </c>
      <c r="E96" s="38"/>
      <c r="F96" s="189" t="s">
        <v>424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137</v>
      </c>
      <c r="AU96" s="19" t="s">
        <v>82</v>
      </c>
    </row>
    <row r="97" spans="1:65" s="2" customFormat="1" ht="16.5" customHeight="1">
      <c r="A97" s="36"/>
      <c r="B97" s="37"/>
      <c r="C97" s="175" t="s">
        <v>161</v>
      </c>
      <c r="D97" s="175" t="s">
        <v>130</v>
      </c>
      <c r="E97" s="176" t="s">
        <v>426</v>
      </c>
      <c r="F97" s="177" t="s">
        <v>427</v>
      </c>
      <c r="G97" s="178" t="s">
        <v>372</v>
      </c>
      <c r="H97" s="179">
        <v>2</v>
      </c>
      <c r="I97" s="180"/>
      <c r="J97" s="181">
        <f>ROUND(I97*H97,2)</f>
        <v>0</v>
      </c>
      <c r="K97" s="177" t="s">
        <v>19</v>
      </c>
      <c r="L97" s="41"/>
      <c r="M97" s="182" t="s">
        <v>19</v>
      </c>
      <c r="N97" s="183" t="s">
        <v>43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373</v>
      </c>
      <c r="AT97" s="186" t="s">
        <v>130</v>
      </c>
      <c r="AU97" s="186" t="s">
        <v>82</v>
      </c>
      <c r="AY97" s="19" t="s">
        <v>128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80</v>
      </c>
      <c r="BK97" s="187">
        <f>ROUND(I97*H97,2)</f>
        <v>0</v>
      </c>
      <c r="BL97" s="19" t="s">
        <v>373</v>
      </c>
      <c r="BM97" s="186" t="s">
        <v>428</v>
      </c>
    </row>
    <row r="98" spans="1:65" s="2" customFormat="1">
      <c r="A98" s="36"/>
      <c r="B98" s="37"/>
      <c r="C98" s="38"/>
      <c r="D98" s="188" t="s">
        <v>137</v>
      </c>
      <c r="E98" s="38"/>
      <c r="F98" s="189" t="s">
        <v>427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137</v>
      </c>
      <c r="AU98" s="19" t="s">
        <v>82</v>
      </c>
    </row>
    <row r="99" spans="1:65" s="12" customFormat="1" ht="22.9" customHeight="1">
      <c r="B99" s="159"/>
      <c r="C99" s="160"/>
      <c r="D99" s="161" t="s">
        <v>71</v>
      </c>
      <c r="E99" s="173" t="s">
        <v>368</v>
      </c>
      <c r="F99" s="173" t="s">
        <v>369</v>
      </c>
      <c r="G99" s="160"/>
      <c r="H99" s="160"/>
      <c r="I99" s="163"/>
      <c r="J99" s="174">
        <f>BK99</f>
        <v>0</v>
      </c>
      <c r="K99" s="160"/>
      <c r="L99" s="165"/>
      <c r="M99" s="166"/>
      <c r="N99" s="167"/>
      <c r="O99" s="167"/>
      <c r="P99" s="168">
        <f>SUM(P100:P107)</f>
        <v>0</v>
      </c>
      <c r="Q99" s="167"/>
      <c r="R99" s="168">
        <f>SUM(R100:R107)</f>
        <v>0</v>
      </c>
      <c r="S99" s="167"/>
      <c r="T99" s="169">
        <f>SUM(T100:T107)</f>
        <v>0</v>
      </c>
      <c r="AR99" s="170" t="s">
        <v>161</v>
      </c>
      <c r="AT99" s="171" t="s">
        <v>71</v>
      </c>
      <c r="AU99" s="171" t="s">
        <v>80</v>
      </c>
      <c r="AY99" s="170" t="s">
        <v>128</v>
      </c>
      <c r="BK99" s="172">
        <f>SUM(BK100:BK107)</f>
        <v>0</v>
      </c>
    </row>
    <row r="100" spans="1:65" s="2" customFormat="1" ht="16.5" customHeight="1">
      <c r="A100" s="36"/>
      <c r="B100" s="37"/>
      <c r="C100" s="175" t="s">
        <v>141</v>
      </c>
      <c r="D100" s="175" t="s">
        <v>130</v>
      </c>
      <c r="E100" s="176" t="s">
        <v>429</v>
      </c>
      <c r="F100" s="177" t="s">
        <v>430</v>
      </c>
      <c r="G100" s="178" t="s">
        <v>208</v>
      </c>
      <c r="H100" s="179">
        <v>1</v>
      </c>
      <c r="I100" s="180"/>
      <c r="J100" s="181">
        <f>ROUND(I100*H100,2)</f>
        <v>0</v>
      </c>
      <c r="K100" s="177" t="s">
        <v>134</v>
      </c>
      <c r="L100" s="41"/>
      <c r="M100" s="182" t="s">
        <v>19</v>
      </c>
      <c r="N100" s="183" t="s">
        <v>43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373</v>
      </c>
      <c r="AT100" s="186" t="s">
        <v>130</v>
      </c>
      <c r="AU100" s="186" t="s">
        <v>82</v>
      </c>
      <c r="AY100" s="19" t="s">
        <v>128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80</v>
      </c>
      <c r="BK100" s="187">
        <f>ROUND(I100*H100,2)</f>
        <v>0</v>
      </c>
      <c r="BL100" s="19" t="s">
        <v>373</v>
      </c>
      <c r="BM100" s="186" t="s">
        <v>431</v>
      </c>
    </row>
    <row r="101" spans="1:65" s="2" customFormat="1">
      <c r="A101" s="36"/>
      <c r="B101" s="37"/>
      <c r="C101" s="38"/>
      <c r="D101" s="188" t="s">
        <v>137</v>
      </c>
      <c r="E101" s="38"/>
      <c r="F101" s="189" t="s">
        <v>430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137</v>
      </c>
      <c r="AU101" s="19" t="s">
        <v>82</v>
      </c>
    </row>
    <row r="102" spans="1:65" s="13" customFormat="1">
      <c r="B102" s="193"/>
      <c r="C102" s="194"/>
      <c r="D102" s="188" t="s">
        <v>139</v>
      </c>
      <c r="E102" s="195" t="s">
        <v>19</v>
      </c>
      <c r="F102" s="196" t="s">
        <v>432</v>
      </c>
      <c r="G102" s="194"/>
      <c r="H102" s="195" t="s">
        <v>19</v>
      </c>
      <c r="I102" s="197"/>
      <c r="J102" s="194"/>
      <c r="K102" s="194"/>
      <c r="L102" s="198"/>
      <c r="M102" s="199"/>
      <c r="N102" s="200"/>
      <c r="O102" s="200"/>
      <c r="P102" s="200"/>
      <c r="Q102" s="200"/>
      <c r="R102" s="200"/>
      <c r="S102" s="200"/>
      <c r="T102" s="201"/>
      <c r="AT102" s="202" t="s">
        <v>139</v>
      </c>
      <c r="AU102" s="202" t="s">
        <v>82</v>
      </c>
      <c r="AV102" s="13" t="s">
        <v>80</v>
      </c>
      <c r="AW102" s="13" t="s">
        <v>33</v>
      </c>
      <c r="AX102" s="13" t="s">
        <v>72</v>
      </c>
      <c r="AY102" s="202" t="s">
        <v>128</v>
      </c>
    </row>
    <row r="103" spans="1:65" s="14" customFormat="1">
      <c r="B103" s="203"/>
      <c r="C103" s="204"/>
      <c r="D103" s="188" t="s">
        <v>139</v>
      </c>
      <c r="E103" s="205" t="s">
        <v>19</v>
      </c>
      <c r="F103" s="206" t="s">
        <v>80</v>
      </c>
      <c r="G103" s="204"/>
      <c r="H103" s="207">
        <v>1</v>
      </c>
      <c r="I103" s="208"/>
      <c r="J103" s="204"/>
      <c r="K103" s="204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139</v>
      </c>
      <c r="AU103" s="213" t="s">
        <v>82</v>
      </c>
      <c r="AV103" s="14" t="s">
        <v>82</v>
      </c>
      <c r="AW103" s="14" t="s">
        <v>33</v>
      </c>
      <c r="AX103" s="14" t="s">
        <v>80</v>
      </c>
      <c r="AY103" s="213" t="s">
        <v>128</v>
      </c>
    </row>
    <row r="104" spans="1:65" s="2" customFormat="1" ht="16.5" customHeight="1">
      <c r="A104" s="36"/>
      <c r="B104" s="37"/>
      <c r="C104" s="175" t="s">
        <v>172</v>
      </c>
      <c r="D104" s="175" t="s">
        <v>130</v>
      </c>
      <c r="E104" s="176" t="s">
        <v>433</v>
      </c>
      <c r="F104" s="177" t="s">
        <v>434</v>
      </c>
      <c r="G104" s="178" t="s">
        <v>208</v>
      </c>
      <c r="H104" s="179">
        <v>1</v>
      </c>
      <c r="I104" s="180"/>
      <c r="J104" s="181">
        <f>ROUND(I104*H104,2)</f>
        <v>0</v>
      </c>
      <c r="K104" s="177" t="s">
        <v>19</v>
      </c>
      <c r="L104" s="41"/>
      <c r="M104" s="182" t="s">
        <v>19</v>
      </c>
      <c r="N104" s="183" t="s">
        <v>43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373</v>
      </c>
      <c r="AT104" s="186" t="s">
        <v>130</v>
      </c>
      <c r="AU104" s="186" t="s">
        <v>82</v>
      </c>
      <c r="AY104" s="19" t="s">
        <v>128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80</v>
      </c>
      <c r="BK104" s="187">
        <f>ROUND(I104*H104,2)</f>
        <v>0</v>
      </c>
      <c r="BL104" s="19" t="s">
        <v>373</v>
      </c>
      <c r="BM104" s="186" t="s">
        <v>435</v>
      </c>
    </row>
    <row r="105" spans="1:65" s="2" customFormat="1">
      <c r="A105" s="36"/>
      <c r="B105" s="37"/>
      <c r="C105" s="38"/>
      <c r="D105" s="188" t="s">
        <v>137</v>
      </c>
      <c r="E105" s="38"/>
      <c r="F105" s="189" t="s">
        <v>434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137</v>
      </c>
      <c r="AU105" s="19" t="s">
        <v>82</v>
      </c>
    </row>
    <row r="106" spans="1:65" s="2" customFormat="1" ht="16.5" customHeight="1">
      <c r="A106" s="36"/>
      <c r="B106" s="37"/>
      <c r="C106" s="175" t="s">
        <v>179</v>
      </c>
      <c r="D106" s="175" t="s">
        <v>130</v>
      </c>
      <c r="E106" s="176" t="s">
        <v>436</v>
      </c>
      <c r="F106" s="177" t="s">
        <v>437</v>
      </c>
      <c r="G106" s="178" t="s">
        <v>208</v>
      </c>
      <c r="H106" s="179">
        <v>1</v>
      </c>
      <c r="I106" s="180"/>
      <c r="J106" s="181">
        <f>ROUND(I106*H106,2)</f>
        <v>0</v>
      </c>
      <c r="K106" s="177" t="s">
        <v>134</v>
      </c>
      <c r="L106" s="41"/>
      <c r="M106" s="182" t="s">
        <v>19</v>
      </c>
      <c r="N106" s="183" t="s">
        <v>43</v>
      </c>
      <c r="O106" s="66"/>
      <c r="P106" s="184">
        <f>O106*H106</f>
        <v>0</v>
      </c>
      <c r="Q106" s="184">
        <v>0</v>
      </c>
      <c r="R106" s="184">
        <f>Q106*H106</f>
        <v>0</v>
      </c>
      <c r="S106" s="184">
        <v>0</v>
      </c>
      <c r="T106" s="185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6" t="s">
        <v>373</v>
      </c>
      <c r="AT106" s="186" t="s">
        <v>130</v>
      </c>
      <c r="AU106" s="186" t="s">
        <v>82</v>
      </c>
      <c r="AY106" s="19" t="s">
        <v>128</v>
      </c>
      <c r="BE106" s="187">
        <f>IF(N106="základní",J106,0)</f>
        <v>0</v>
      </c>
      <c r="BF106" s="187">
        <f>IF(N106="snížená",J106,0)</f>
        <v>0</v>
      </c>
      <c r="BG106" s="187">
        <f>IF(N106="zákl. přenesená",J106,0)</f>
        <v>0</v>
      </c>
      <c r="BH106" s="187">
        <f>IF(N106="sníž. přenesená",J106,0)</f>
        <v>0</v>
      </c>
      <c r="BI106" s="187">
        <f>IF(N106="nulová",J106,0)</f>
        <v>0</v>
      </c>
      <c r="BJ106" s="19" t="s">
        <v>80</v>
      </c>
      <c r="BK106" s="187">
        <f>ROUND(I106*H106,2)</f>
        <v>0</v>
      </c>
      <c r="BL106" s="19" t="s">
        <v>373</v>
      </c>
      <c r="BM106" s="186" t="s">
        <v>438</v>
      </c>
    </row>
    <row r="107" spans="1:65" s="2" customFormat="1">
      <c r="A107" s="36"/>
      <c r="B107" s="37"/>
      <c r="C107" s="38"/>
      <c r="D107" s="188" t="s">
        <v>137</v>
      </c>
      <c r="E107" s="38"/>
      <c r="F107" s="189" t="s">
        <v>437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137</v>
      </c>
      <c r="AU107" s="19" t="s">
        <v>82</v>
      </c>
    </row>
    <row r="108" spans="1:65" s="12" customFormat="1" ht="22.9" customHeight="1">
      <c r="B108" s="159"/>
      <c r="C108" s="160"/>
      <c r="D108" s="161" t="s">
        <v>71</v>
      </c>
      <c r="E108" s="173" t="s">
        <v>439</v>
      </c>
      <c r="F108" s="173" t="s">
        <v>440</v>
      </c>
      <c r="G108" s="160"/>
      <c r="H108" s="160"/>
      <c r="I108" s="163"/>
      <c r="J108" s="174">
        <f>BK108</f>
        <v>0</v>
      </c>
      <c r="K108" s="160"/>
      <c r="L108" s="165"/>
      <c r="M108" s="166"/>
      <c r="N108" s="167"/>
      <c r="O108" s="167"/>
      <c r="P108" s="168">
        <f>SUM(P109:P112)</f>
        <v>0</v>
      </c>
      <c r="Q108" s="167"/>
      <c r="R108" s="168">
        <f>SUM(R109:R112)</f>
        <v>0</v>
      </c>
      <c r="S108" s="167"/>
      <c r="T108" s="169">
        <f>SUM(T109:T112)</f>
        <v>0</v>
      </c>
      <c r="AR108" s="170" t="s">
        <v>161</v>
      </c>
      <c r="AT108" s="171" t="s">
        <v>71</v>
      </c>
      <c r="AU108" s="171" t="s">
        <v>80</v>
      </c>
      <c r="AY108" s="170" t="s">
        <v>128</v>
      </c>
      <c r="BK108" s="172">
        <f>SUM(BK109:BK112)</f>
        <v>0</v>
      </c>
    </row>
    <row r="109" spans="1:65" s="2" customFormat="1" ht="16.5" customHeight="1">
      <c r="A109" s="36"/>
      <c r="B109" s="37"/>
      <c r="C109" s="175" t="s">
        <v>187</v>
      </c>
      <c r="D109" s="175" t="s">
        <v>130</v>
      </c>
      <c r="E109" s="176" t="s">
        <v>441</v>
      </c>
      <c r="F109" s="177" t="s">
        <v>440</v>
      </c>
      <c r="G109" s="178" t="s">
        <v>208</v>
      </c>
      <c r="H109" s="179">
        <v>1</v>
      </c>
      <c r="I109" s="180"/>
      <c r="J109" s="181">
        <f>ROUND(I109*H109,2)</f>
        <v>0</v>
      </c>
      <c r="K109" s="177" t="s">
        <v>134</v>
      </c>
      <c r="L109" s="41"/>
      <c r="M109" s="182" t="s">
        <v>19</v>
      </c>
      <c r="N109" s="183" t="s">
        <v>43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373</v>
      </c>
      <c r="AT109" s="186" t="s">
        <v>130</v>
      </c>
      <c r="AU109" s="186" t="s">
        <v>82</v>
      </c>
      <c r="AY109" s="19" t="s">
        <v>128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80</v>
      </c>
      <c r="BK109" s="187">
        <f>ROUND(I109*H109,2)</f>
        <v>0</v>
      </c>
      <c r="BL109" s="19" t="s">
        <v>373</v>
      </c>
      <c r="BM109" s="186" t="s">
        <v>442</v>
      </c>
    </row>
    <row r="110" spans="1:65" s="2" customFormat="1">
      <c r="A110" s="36"/>
      <c r="B110" s="37"/>
      <c r="C110" s="38"/>
      <c r="D110" s="188" t="s">
        <v>137</v>
      </c>
      <c r="E110" s="38"/>
      <c r="F110" s="189" t="s">
        <v>440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137</v>
      </c>
      <c r="AU110" s="19" t="s">
        <v>82</v>
      </c>
    </row>
    <row r="111" spans="1:65" s="2" customFormat="1" ht="16.5" customHeight="1">
      <c r="A111" s="36"/>
      <c r="B111" s="37"/>
      <c r="C111" s="175" t="s">
        <v>195</v>
      </c>
      <c r="D111" s="175" t="s">
        <v>130</v>
      </c>
      <c r="E111" s="176" t="s">
        <v>443</v>
      </c>
      <c r="F111" s="177" t="s">
        <v>444</v>
      </c>
      <c r="G111" s="178" t="s">
        <v>208</v>
      </c>
      <c r="H111" s="179">
        <v>1</v>
      </c>
      <c r="I111" s="180"/>
      <c r="J111" s="181">
        <f>ROUND(I111*H111,2)</f>
        <v>0</v>
      </c>
      <c r="K111" s="177" t="s">
        <v>445</v>
      </c>
      <c r="L111" s="41"/>
      <c r="M111" s="182" t="s">
        <v>19</v>
      </c>
      <c r="N111" s="183" t="s">
        <v>43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373</v>
      </c>
      <c r="AT111" s="186" t="s">
        <v>130</v>
      </c>
      <c r="AU111" s="186" t="s">
        <v>82</v>
      </c>
      <c r="AY111" s="19" t="s">
        <v>128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80</v>
      </c>
      <c r="BK111" s="187">
        <f>ROUND(I111*H111,2)</f>
        <v>0</v>
      </c>
      <c r="BL111" s="19" t="s">
        <v>373</v>
      </c>
      <c r="BM111" s="186" t="s">
        <v>446</v>
      </c>
    </row>
    <row r="112" spans="1:65" s="2" customFormat="1">
      <c r="A112" s="36"/>
      <c r="B112" s="37"/>
      <c r="C112" s="38"/>
      <c r="D112" s="188" t="s">
        <v>137</v>
      </c>
      <c r="E112" s="38"/>
      <c r="F112" s="189" t="s">
        <v>447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137</v>
      </c>
      <c r="AU112" s="19" t="s">
        <v>82</v>
      </c>
    </row>
    <row r="113" spans="1:65" s="12" customFormat="1" ht="22.9" customHeight="1">
      <c r="B113" s="159"/>
      <c r="C113" s="160"/>
      <c r="D113" s="161" t="s">
        <v>71</v>
      </c>
      <c r="E113" s="173" t="s">
        <v>448</v>
      </c>
      <c r="F113" s="173" t="s">
        <v>449</v>
      </c>
      <c r="G113" s="160"/>
      <c r="H113" s="160"/>
      <c r="I113" s="163"/>
      <c r="J113" s="174">
        <f>BK113</f>
        <v>0</v>
      </c>
      <c r="K113" s="160"/>
      <c r="L113" s="165"/>
      <c r="M113" s="166"/>
      <c r="N113" s="167"/>
      <c r="O113" s="167"/>
      <c r="P113" s="168">
        <f>SUM(P114:P119)</f>
        <v>0</v>
      </c>
      <c r="Q113" s="167"/>
      <c r="R113" s="168">
        <f>SUM(R114:R119)</f>
        <v>0</v>
      </c>
      <c r="S113" s="167"/>
      <c r="T113" s="169">
        <f>SUM(T114:T119)</f>
        <v>0</v>
      </c>
      <c r="AR113" s="170" t="s">
        <v>161</v>
      </c>
      <c r="AT113" s="171" t="s">
        <v>71</v>
      </c>
      <c r="AU113" s="171" t="s">
        <v>80</v>
      </c>
      <c r="AY113" s="170" t="s">
        <v>128</v>
      </c>
      <c r="BK113" s="172">
        <f>SUM(BK114:BK119)</f>
        <v>0</v>
      </c>
    </row>
    <row r="114" spans="1:65" s="2" customFormat="1" ht="16.5" customHeight="1">
      <c r="A114" s="36"/>
      <c r="B114" s="37"/>
      <c r="C114" s="175" t="s">
        <v>201</v>
      </c>
      <c r="D114" s="175" t="s">
        <v>130</v>
      </c>
      <c r="E114" s="176" t="s">
        <v>450</v>
      </c>
      <c r="F114" s="177" t="s">
        <v>449</v>
      </c>
      <c r="G114" s="178" t="s">
        <v>208</v>
      </c>
      <c r="H114" s="179">
        <v>1</v>
      </c>
      <c r="I114" s="180"/>
      <c r="J114" s="181">
        <f>ROUND(I114*H114,2)</f>
        <v>0</v>
      </c>
      <c r="K114" s="177" t="s">
        <v>134</v>
      </c>
      <c r="L114" s="41"/>
      <c r="M114" s="182" t="s">
        <v>19</v>
      </c>
      <c r="N114" s="183" t="s">
        <v>43</v>
      </c>
      <c r="O114" s="66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373</v>
      </c>
      <c r="AT114" s="186" t="s">
        <v>130</v>
      </c>
      <c r="AU114" s="186" t="s">
        <v>82</v>
      </c>
      <c r="AY114" s="19" t="s">
        <v>128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80</v>
      </c>
      <c r="BK114" s="187">
        <f>ROUND(I114*H114,2)</f>
        <v>0</v>
      </c>
      <c r="BL114" s="19" t="s">
        <v>373</v>
      </c>
      <c r="BM114" s="186" t="s">
        <v>451</v>
      </c>
    </row>
    <row r="115" spans="1:65" s="2" customFormat="1">
      <c r="A115" s="36"/>
      <c r="B115" s="37"/>
      <c r="C115" s="38"/>
      <c r="D115" s="188" t="s">
        <v>137</v>
      </c>
      <c r="E115" s="38"/>
      <c r="F115" s="189" t="s">
        <v>449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137</v>
      </c>
      <c r="AU115" s="19" t="s">
        <v>82</v>
      </c>
    </row>
    <row r="116" spans="1:65" s="13" customFormat="1">
      <c r="B116" s="193"/>
      <c r="C116" s="194"/>
      <c r="D116" s="188" t="s">
        <v>139</v>
      </c>
      <c r="E116" s="195" t="s">
        <v>19</v>
      </c>
      <c r="F116" s="196" t="s">
        <v>452</v>
      </c>
      <c r="G116" s="194"/>
      <c r="H116" s="195" t="s">
        <v>19</v>
      </c>
      <c r="I116" s="197"/>
      <c r="J116" s="194"/>
      <c r="K116" s="194"/>
      <c r="L116" s="198"/>
      <c r="M116" s="199"/>
      <c r="N116" s="200"/>
      <c r="O116" s="200"/>
      <c r="P116" s="200"/>
      <c r="Q116" s="200"/>
      <c r="R116" s="200"/>
      <c r="S116" s="200"/>
      <c r="T116" s="201"/>
      <c r="AT116" s="202" t="s">
        <v>139</v>
      </c>
      <c r="AU116" s="202" t="s">
        <v>82</v>
      </c>
      <c r="AV116" s="13" t="s">
        <v>80</v>
      </c>
      <c r="AW116" s="13" t="s">
        <v>33</v>
      </c>
      <c r="AX116" s="13" t="s">
        <v>72</v>
      </c>
      <c r="AY116" s="202" t="s">
        <v>128</v>
      </c>
    </row>
    <row r="117" spans="1:65" s="13" customFormat="1">
      <c r="B117" s="193"/>
      <c r="C117" s="194"/>
      <c r="D117" s="188" t="s">
        <v>139</v>
      </c>
      <c r="E117" s="195" t="s">
        <v>19</v>
      </c>
      <c r="F117" s="196" t="s">
        <v>453</v>
      </c>
      <c r="G117" s="194"/>
      <c r="H117" s="195" t="s">
        <v>19</v>
      </c>
      <c r="I117" s="197"/>
      <c r="J117" s="194"/>
      <c r="K117" s="194"/>
      <c r="L117" s="198"/>
      <c r="M117" s="199"/>
      <c r="N117" s="200"/>
      <c r="O117" s="200"/>
      <c r="P117" s="200"/>
      <c r="Q117" s="200"/>
      <c r="R117" s="200"/>
      <c r="S117" s="200"/>
      <c r="T117" s="201"/>
      <c r="AT117" s="202" t="s">
        <v>139</v>
      </c>
      <c r="AU117" s="202" t="s">
        <v>82</v>
      </c>
      <c r="AV117" s="13" t="s">
        <v>80</v>
      </c>
      <c r="AW117" s="13" t="s">
        <v>33</v>
      </c>
      <c r="AX117" s="13" t="s">
        <v>72</v>
      </c>
      <c r="AY117" s="202" t="s">
        <v>128</v>
      </c>
    </row>
    <row r="118" spans="1:65" s="13" customFormat="1">
      <c r="B118" s="193"/>
      <c r="C118" s="194"/>
      <c r="D118" s="188" t="s">
        <v>139</v>
      </c>
      <c r="E118" s="195" t="s">
        <v>19</v>
      </c>
      <c r="F118" s="196" t="s">
        <v>454</v>
      </c>
      <c r="G118" s="194"/>
      <c r="H118" s="195" t="s">
        <v>19</v>
      </c>
      <c r="I118" s="197"/>
      <c r="J118" s="194"/>
      <c r="K118" s="194"/>
      <c r="L118" s="198"/>
      <c r="M118" s="199"/>
      <c r="N118" s="200"/>
      <c r="O118" s="200"/>
      <c r="P118" s="200"/>
      <c r="Q118" s="200"/>
      <c r="R118" s="200"/>
      <c r="S118" s="200"/>
      <c r="T118" s="201"/>
      <c r="AT118" s="202" t="s">
        <v>139</v>
      </c>
      <c r="AU118" s="202" t="s">
        <v>82</v>
      </c>
      <c r="AV118" s="13" t="s">
        <v>80</v>
      </c>
      <c r="AW118" s="13" t="s">
        <v>33</v>
      </c>
      <c r="AX118" s="13" t="s">
        <v>72</v>
      </c>
      <c r="AY118" s="202" t="s">
        <v>128</v>
      </c>
    </row>
    <row r="119" spans="1:65" s="14" customFormat="1">
      <c r="B119" s="203"/>
      <c r="C119" s="204"/>
      <c r="D119" s="188" t="s">
        <v>139</v>
      </c>
      <c r="E119" s="205" t="s">
        <v>19</v>
      </c>
      <c r="F119" s="206" t="s">
        <v>80</v>
      </c>
      <c r="G119" s="204"/>
      <c r="H119" s="207">
        <v>1</v>
      </c>
      <c r="I119" s="208"/>
      <c r="J119" s="204"/>
      <c r="K119" s="204"/>
      <c r="L119" s="209"/>
      <c r="M119" s="250"/>
      <c r="N119" s="251"/>
      <c r="O119" s="251"/>
      <c r="P119" s="251"/>
      <c r="Q119" s="251"/>
      <c r="R119" s="251"/>
      <c r="S119" s="251"/>
      <c r="T119" s="252"/>
      <c r="AT119" s="213" t="s">
        <v>139</v>
      </c>
      <c r="AU119" s="213" t="s">
        <v>82</v>
      </c>
      <c r="AV119" s="14" t="s">
        <v>82</v>
      </c>
      <c r="AW119" s="14" t="s">
        <v>33</v>
      </c>
      <c r="AX119" s="14" t="s">
        <v>80</v>
      </c>
      <c r="AY119" s="213" t="s">
        <v>128</v>
      </c>
    </row>
    <row r="120" spans="1:65" s="2" customFormat="1" ht="6.95" customHeight="1">
      <c r="A120" s="36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1"/>
      <c r="M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</sheetData>
  <sheetProtection algorithmName="SHA-512" hashValue="vZVCOEblSh66V4HizDUv4JISlMy86S/EoUrseopxi+0Ejuyi5KtUeHF75YIdaiqLd8XPmWSY87kWNcvkRk5lWA==" saltValue="0PlHiki/CgbVAZy/Np5ZyE+Vp63as6vZcxBxWLMblxG96NDQM6T9xb4wIP7w1AF7i1saOpNet/4S9hJCrDRlgA==" spinCount="100000" sheet="1" objects="1" scenarios="1" formatColumns="0" formatRows="0" autoFilter="0"/>
  <autoFilter ref="C84:K119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7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tabSelected="1" topLeftCell="A193" zoomScale="110" zoomScaleNormal="110" workbookViewId="0"/>
  </sheetViews>
  <sheetFormatPr defaultRowHeight="11.25"/>
  <cols>
    <col min="1" max="1" width="8.33203125" style="253" customWidth="1"/>
    <col min="2" max="2" width="1.6640625" style="253" customWidth="1"/>
    <col min="3" max="4" width="5" style="253" customWidth="1"/>
    <col min="5" max="5" width="11.6640625" style="253" customWidth="1"/>
    <col min="6" max="6" width="9.1640625" style="253" customWidth="1"/>
    <col min="7" max="7" width="5" style="253" customWidth="1"/>
    <col min="8" max="8" width="77.83203125" style="253" customWidth="1"/>
    <col min="9" max="10" width="20" style="253" customWidth="1"/>
    <col min="11" max="11" width="1.6640625" style="253" customWidth="1"/>
  </cols>
  <sheetData>
    <row r="1" spans="2:11" s="1" customFormat="1" ht="37.5" customHeight="1"/>
    <row r="2" spans="2:11" s="1" customFormat="1" ht="7.5" customHeight="1">
      <c r="B2" s="254"/>
      <c r="C2" s="255"/>
      <c r="D2" s="255"/>
      <c r="E2" s="255"/>
      <c r="F2" s="255"/>
      <c r="G2" s="255"/>
      <c r="H2" s="255"/>
      <c r="I2" s="255"/>
      <c r="J2" s="255"/>
      <c r="K2" s="256"/>
    </row>
    <row r="3" spans="2:11" s="17" customFormat="1" ht="45" customHeight="1">
      <c r="B3" s="257"/>
      <c r="C3" s="385" t="s">
        <v>455</v>
      </c>
      <c r="D3" s="385"/>
      <c r="E3" s="385"/>
      <c r="F3" s="385"/>
      <c r="G3" s="385"/>
      <c r="H3" s="385"/>
      <c r="I3" s="385"/>
      <c r="J3" s="385"/>
      <c r="K3" s="258"/>
    </row>
    <row r="4" spans="2:11" s="1" customFormat="1" ht="25.5" customHeight="1">
      <c r="B4" s="259"/>
      <c r="C4" s="386" t="s">
        <v>456</v>
      </c>
      <c r="D4" s="386"/>
      <c r="E4" s="386"/>
      <c r="F4" s="386"/>
      <c r="G4" s="386"/>
      <c r="H4" s="386"/>
      <c r="I4" s="386"/>
      <c r="J4" s="386"/>
      <c r="K4" s="260"/>
    </row>
    <row r="5" spans="2:11" s="1" customFormat="1" ht="5.25" customHeight="1">
      <c r="B5" s="259"/>
      <c r="C5" s="261"/>
      <c r="D5" s="261"/>
      <c r="E5" s="261"/>
      <c r="F5" s="261"/>
      <c r="G5" s="261"/>
      <c r="H5" s="261"/>
      <c r="I5" s="261"/>
      <c r="J5" s="261"/>
      <c r="K5" s="260"/>
    </row>
    <row r="6" spans="2:11" s="1" customFormat="1" ht="15" customHeight="1">
      <c r="B6" s="259"/>
      <c r="C6" s="384" t="s">
        <v>457</v>
      </c>
      <c r="D6" s="384"/>
      <c r="E6" s="384"/>
      <c r="F6" s="384"/>
      <c r="G6" s="384"/>
      <c r="H6" s="384"/>
      <c r="I6" s="384"/>
      <c r="J6" s="384"/>
      <c r="K6" s="260"/>
    </row>
    <row r="7" spans="2:11" s="1" customFormat="1" ht="15" customHeight="1">
      <c r="B7" s="263"/>
      <c r="C7" s="384" t="s">
        <v>458</v>
      </c>
      <c r="D7" s="384"/>
      <c r="E7" s="384"/>
      <c r="F7" s="384"/>
      <c r="G7" s="384"/>
      <c r="H7" s="384"/>
      <c r="I7" s="384"/>
      <c r="J7" s="384"/>
      <c r="K7" s="260"/>
    </row>
    <row r="8" spans="2:11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pans="2:11" s="1" customFormat="1" ht="15" customHeight="1">
      <c r="B9" s="263"/>
      <c r="C9" s="384" t="s">
        <v>459</v>
      </c>
      <c r="D9" s="384"/>
      <c r="E9" s="384"/>
      <c r="F9" s="384"/>
      <c r="G9" s="384"/>
      <c r="H9" s="384"/>
      <c r="I9" s="384"/>
      <c r="J9" s="384"/>
      <c r="K9" s="260"/>
    </row>
    <row r="10" spans="2:11" s="1" customFormat="1" ht="15" customHeight="1">
      <c r="B10" s="263"/>
      <c r="C10" s="262"/>
      <c r="D10" s="384" t="s">
        <v>460</v>
      </c>
      <c r="E10" s="384"/>
      <c r="F10" s="384"/>
      <c r="G10" s="384"/>
      <c r="H10" s="384"/>
      <c r="I10" s="384"/>
      <c r="J10" s="384"/>
      <c r="K10" s="260"/>
    </row>
    <row r="11" spans="2:11" s="1" customFormat="1" ht="15" customHeight="1">
      <c r="B11" s="263"/>
      <c r="C11" s="264"/>
      <c r="D11" s="384" t="s">
        <v>461</v>
      </c>
      <c r="E11" s="384"/>
      <c r="F11" s="384"/>
      <c r="G11" s="384"/>
      <c r="H11" s="384"/>
      <c r="I11" s="384"/>
      <c r="J11" s="384"/>
      <c r="K11" s="260"/>
    </row>
    <row r="12" spans="2:11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pans="2:11" s="1" customFormat="1" ht="15" customHeight="1">
      <c r="B13" s="263"/>
      <c r="C13" s="264"/>
      <c r="D13" s="265" t="s">
        <v>462</v>
      </c>
      <c r="E13" s="262"/>
      <c r="F13" s="262"/>
      <c r="G13" s="262"/>
      <c r="H13" s="262"/>
      <c r="I13" s="262"/>
      <c r="J13" s="262"/>
      <c r="K13" s="260"/>
    </row>
    <row r="14" spans="2:11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pans="2:11" s="1" customFormat="1" ht="15" customHeight="1">
      <c r="B15" s="263"/>
      <c r="C15" s="264"/>
      <c r="D15" s="384" t="s">
        <v>463</v>
      </c>
      <c r="E15" s="384"/>
      <c r="F15" s="384"/>
      <c r="G15" s="384"/>
      <c r="H15" s="384"/>
      <c r="I15" s="384"/>
      <c r="J15" s="384"/>
      <c r="K15" s="260"/>
    </row>
    <row r="16" spans="2:11" s="1" customFormat="1" ht="15" customHeight="1">
      <c r="B16" s="263"/>
      <c r="C16" s="264"/>
      <c r="D16" s="384" t="s">
        <v>464</v>
      </c>
      <c r="E16" s="384"/>
      <c r="F16" s="384"/>
      <c r="G16" s="384"/>
      <c r="H16" s="384"/>
      <c r="I16" s="384"/>
      <c r="J16" s="384"/>
      <c r="K16" s="260"/>
    </row>
    <row r="17" spans="2:11" s="1" customFormat="1" ht="15" customHeight="1">
      <c r="B17" s="263"/>
      <c r="C17" s="264"/>
      <c r="D17" s="384" t="s">
        <v>465</v>
      </c>
      <c r="E17" s="384"/>
      <c r="F17" s="384"/>
      <c r="G17" s="384"/>
      <c r="H17" s="384"/>
      <c r="I17" s="384"/>
      <c r="J17" s="384"/>
      <c r="K17" s="260"/>
    </row>
    <row r="18" spans="2:11" s="1" customFormat="1" ht="15" customHeight="1">
      <c r="B18" s="263"/>
      <c r="C18" s="264"/>
      <c r="D18" s="264"/>
      <c r="E18" s="266" t="s">
        <v>79</v>
      </c>
      <c r="F18" s="384" t="s">
        <v>466</v>
      </c>
      <c r="G18" s="384"/>
      <c r="H18" s="384"/>
      <c r="I18" s="384"/>
      <c r="J18" s="384"/>
      <c r="K18" s="260"/>
    </row>
    <row r="19" spans="2:11" s="1" customFormat="1" ht="15" customHeight="1">
      <c r="B19" s="263"/>
      <c r="C19" s="264"/>
      <c r="D19" s="264"/>
      <c r="E19" s="266" t="s">
        <v>467</v>
      </c>
      <c r="F19" s="384" t="s">
        <v>468</v>
      </c>
      <c r="G19" s="384"/>
      <c r="H19" s="384"/>
      <c r="I19" s="384"/>
      <c r="J19" s="384"/>
      <c r="K19" s="260"/>
    </row>
    <row r="20" spans="2:11" s="1" customFormat="1" ht="15" customHeight="1">
      <c r="B20" s="263"/>
      <c r="C20" s="264"/>
      <c r="D20" s="264"/>
      <c r="E20" s="266" t="s">
        <v>469</v>
      </c>
      <c r="F20" s="384" t="s">
        <v>470</v>
      </c>
      <c r="G20" s="384"/>
      <c r="H20" s="384"/>
      <c r="I20" s="384"/>
      <c r="J20" s="384"/>
      <c r="K20" s="260"/>
    </row>
    <row r="21" spans="2:11" s="1" customFormat="1" ht="15" customHeight="1">
      <c r="B21" s="263"/>
      <c r="C21" s="264"/>
      <c r="D21" s="264"/>
      <c r="E21" s="266" t="s">
        <v>92</v>
      </c>
      <c r="F21" s="384" t="s">
        <v>93</v>
      </c>
      <c r="G21" s="384"/>
      <c r="H21" s="384"/>
      <c r="I21" s="384"/>
      <c r="J21" s="384"/>
      <c r="K21" s="260"/>
    </row>
    <row r="22" spans="2:11" s="1" customFormat="1" ht="15" customHeight="1">
      <c r="B22" s="263"/>
      <c r="C22" s="264"/>
      <c r="D22" s="264"/>
      <c r="E22" s="266" t="s">
        <v>471</v>
      </c>
      <c r="F22" s="384" t="s">
        <v>472</v>
      </c>
      <c r="G22" s="384"/>
      <c r="H22" s="384"/>
      <c r="I22" s="384"/>
      <c r="J22" s="384"/>
      <c r="K22" s="260"/>
    </row>
    <row r="23" spans="2:11" s="1" customFormat="1" ht="15" customHeight="1">
      <c r="B23" s="263"/>
      <c r="C23" s="264"/>
      <c r="D23" s="264"/>
      <c r="E23" s="266" t="s">
        <v>473</v>
      </c>
      <c r="F23" s="384" t="s">
        <v>474</v>
      </c>
      <c r="G23" s="384"/>
      <c r="H23" s="384"/>
      <c r="I23" s="384"/>
      <c r="J23" s="384"/>
      <c r="K23" s="260"/>
    </row>
    <row r="24" spans="2:11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pans="2:11" s="1" customFormat="1" ht="15" customHeight="1">
      <c r="B25" s="263"/>
      <c r="C25" s="384" t="s">
        <v>475</v>
      </c>
      <c r="D25" s="384"/>
      <c r="E25" s="384"/>
      <c r="F25" s="384"/>
      <c r="G25" s="384"/>
      <c r="H25" s="384"/>
      <c r="I25" s="384"/>
      <c r="J25" s="384"/>
      <c r="K25" s="260"/>
    </row>
    <row r="26" spans="2:11" s="1" customFormat="1" ht="15" customHeight="1">
      <c r="B26" s="263"/>
      <c r="C26" s="384" t="s">
        <v>476</v>
      </c>
      <c r="D26" s="384"/>
      <c r="E26" s="384"/>
      <c r="F26" s="384"/>
      <c r="G26" s="384"/>
      <c r="H26" s="384"/>
      <c r="I26" s="384"/>
      <c r="J26" s="384"/>
      <c r="K26" s="260"/>
    </row>
    <row r="27" spans="2:11" s="1" customFormat="1" ht="15" customHeight="1">
      <c r="B27" s="263"/>
      <c r="C27" s="262"/>
      <c r="D27" s="384" t="s">
        <v>477</v>
      </c>
      <c r="E27" s="384"/>
      <c r="F27" s="384"/>
      <c r="G27" s="384"/>
      <c r="H27" s="384"/>
      <c r="I27" s="384"/>
      <c r="J27" s="384"/>
      <c r="K27" s="260"/>
    </row>
    <row r="28" spans="2:11" s="1" customFormat="1" ht="15" customHeight="1">
      <c r="B28" s="263"/>
      <c r="C28" s="264"/>
      <c r="D28" s="384" t="s">
        <v>478</v>
      </c>
      <c r="E28" s="384"/>
      <c r="F28" s="384"/>
      <c r="G28" s="384"/>
      <c r="H28" s="384"/>
      <c r="I28" s="384"/>
      <c r="J28" s="384"/>
      <c r="K28" s="260"/>
    </row>
    <row r="29" spans="2:11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pans="2:11" s="1" customFormat="1" ht="15" customHeight="1">
      <c r="B30" s="263"/>
      <c r="C30" s="264"/>
      <c r="D30" s="384" t="s">
        <v>479</v>
      </c>
      <c r="E30" s="384"/>
      <c r="F30" s="384"/>
      <c r="G30" s="384"/>
      <c r="H30" s="384"/>
      <c r="I30" s="384"/>
      <c r="J30" s="384"/>
      <c r="K30" s="260"/>
    </row>
    <row r="31" spans="2:11" s="1" customFormat="1" ht="15" customHeight="1">
      <c r="B31" s="263"/>
      <c r="C31" s="264"/>
      <c r="D31" s="384" t="s">
        <v>480</v>
      </c>
      <c r="E31" s="384"/>
      <c r="F31" s="384"/>
      <c r="G31" s="384"/>
      <c r="H31" s="384"/>
      <c r="I31" s="384"/>
      <c r="J31" s="384"/>
      <c r="K31" s="260"/>
    </row>
    <row r="32" spans="2:11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pans="2:11" s="1" customFormat="1" ht="15" customHeight="1">
      <c r="B33" s="263"/>
      <c r="C33" s="264"/>
      <c r="D33" s="384" t="s">
        <v>481</v>
      </c>
      <c r="E33" s="384"/>
      <c r="F33" s="384"/>
      <c r="G33" s="384"/>
      <c r="H33" s="384"/>
      <c r="I33" s="384"/>
      <c r="J33" s="384"/>
      <c r="K33" s="260"/>
    </row>
    <row r="34" spans="2:11" s="1" customFormat="1" ht="15" customHeight="1">
      <c r="B34" s="263"/>
      <c r="C34" s="264"/>
      <c r="D34" s="384" t="s">
        <v>482</v>
      </c>
      <c r="E34" s="384"/>
      <c r="F34" s="384"/>
      <c r="G34" s="384"/>
      <c r="H34" s="384"/>
      <c r="I34" s="384"/>
      <c r="J34" s="384"/>
      <c r="K34" s="260"/>
    </row>
    <row r="35" spans="2:11" s="1" customFormat="1" ht="15" customHeight="1">
      <c r="B35" s="263"/>
      <c r="C35" s="264"/>
      <c r="D35" s="384" t="s">
        <v>483</v>
      </c>
      <c r="E35" s="384"/>
      <c r="F35" s="384"/>
      <c r="G35" s="384"/>
      <c r="H35" s="384"/>
      <c r="I35" s="384"/>
      <c r="J35" s="384"/>
      <c r="K35" s="260"/>
    </row>
    <row r="36" spans="2:11" s="1" customFormat="1" ht="15" customHeight="1">
      <c r="B36" s="263"/>
      <c r="C36" s="264"/>
      <c r="D36" s="262"/>
      <c r="E36" s="265" t="s">
        <v>114</v>
      </c>
      <c r="F36" s="262"/>
      <c r="G36" s="384" t="s">
        <v>484</v>
      </c>
      <c r="H36" s="384"/>
      <c r="I36" s="384"/>
      <c r="J36" s="384"/>
      <c r="K36" s="260"/>
    </row>
    <row r="37" spans="2:11" s="1" customFormat="1" ht="30.75" customHeight="1">
      <c r="B37" s="263"/>
      <c r="C37" s="264"/>
      <c r="D37" s="262"/>
      <c r="E37" s="265" t="s">
        <v>485</v>
      </c>
      <c r="F37" s="262"/>
      <c r="G37" s="384" t="s">
        <v>486</v>
      </c>
      <c r="H37" s="384"/>
      <c r="I37" s="384"/>
      <c r="J37" s="384"/>
      <c r="K37" s="260"/>
    </row>
    <row r="38" spans="2:11" s="1" customFormat="1" ht="15" customHeight="1">
      <c r="B38" s="263"/>
      <c r="C38" s="264"/>
      <c r="D38" s="262"/>
      <c r="E38" s="265" t="s">
        <v>53</v>
      </c>
      <c r="F38" s="262"/>
      <c r="G38" s="384" t="s">
        <v>487</v>
      </c>
      <c r="H38" s="384"/>
      <c r="I38" s="384"/>
      <c r="J38" s="384"/>
      <c r="K38" s="260"/>
    </row>
    <row r="39" spans="2:11" s="1" customFormat="1" ht="15" customHeight="1">
      <c r="B39" s="263"/>
      <c r="C39" s="264"/>
      <c r="D39" s="262"/>
      <c r="E39" s="265" t="s">
        <v>54</v>
      </c>
      <c r="F39" s="262"/>
      <c r="G39" s="384" t="s">
        <v>488</v>
      </c>
      <c r="H39" s="384"/>
      <c r="I39" s="384"/>
      <c r="J39" s="384"/>
      <c r="K39" s="260"/>
    </row>
    <row r="40" spans="2:11" s="1" customFormat="1" ht="15" customHeight="1">
      <c r="B40" s="263"/>
      <c r="C40" s="264"/>
      <c r="D40" s="262"/>
      <c r="E40" s="265" t="s">
        <v>115</v>
      </c>
      <c r="F40" s="262"/>
      <c r="G40" s="384" t="s">
        <v>489</v>
      </c>
      <c r="H40" s="384"/>
      <c r="I40" s="384"/>
      <c r="J40" s="384"/>
      <c r="K40" s="260"/>
    </row>
    <row r="41" spans="2:11" s="1" customFormat="1" ht="15" customHeight="1">
      <c r="B41" s="263"/>
      <c r="C41" s="264"/>
      <c r="D41" s="262"/>
      <c r="E41" s="265" t="s">
        <v>116</v>
      </c>
      <c r="F41" s="262"/>
      <c r="G41" s="384" t="s">
        <v>490</v>
      </c>
      <c r="H41" s="384"/>
      <c r="I41" s="384"/>
      <c r="J41" s="384"/>
      <c r="K41" s="260"/>
    </row>
    <row r="42" spans="2:11" s="1" customFormat="1" ht="15" customHeight="1">
      <c r="B42" s="263"/>
      <c r="C42" s="264"/>
      <c r="D42" s="262"/>
      <c r="E42" s="265" t="s">
        <v>491</v>
      </c>
      <c r="F42" s="262"/>
      <c r="G42" s="384" t="s">
        <v>492</v>
      </c>
      <c r="H42" s="384"/>
      <c r="I42" s="384"/>
      <c r="J42" s="384"/>
      <c r="K42" s="260"/>
    </row>
    <row r="43" spans="2:11" s="1" customFormat="1" ht="15" customHeight="1">
      <c r="B43" s="263"/>
      <c r="C43" s="264"/>
      <c r="D43" s="262"/>
      <c r="E43" s="265"/>
      <c r="F43" s="262"/>
      <c r="G43" s="384" t="s">
        <v>493</v>
      </c>
      <c r="H43" s="384"/>
      <c r="I43" s="384"/>
      <c r="J43" s="384"/>
      <c r="K43" s="260"/>
    </row>
    <row r="44" spans="2:11" s="1" customFormat="1" ht="15" customHeight="1">
      <c r="B44" s="263"/>
      <c r="C44" s="264"/>
      <c r="D44" s="262"/>
      <c r="E44" s="265" t="s">
        <v>494</v>
      </c>
      <c r="F44" s="262"/>
      <c r="G44" s="384" t="s">
        <v>495</v>
      </c>
      <c r="H44" s="384"/>
      <c r="I44" s="384"/>
      <c r="J44" s="384"/>
      <c r="K44" s="260"/>
    </row>
    <row r="45" spans="2:11" s="1" customFormat="1" ht="15" customHeight="1">
      <c r="B45" s="263"/>
      <c r="C45" s="264"/>
      <c r="D45" s="262"/>
      <c r="E45" s="265" t="s">
        <v>118</v>
      </c>
      <c r="F45" s="262"/>
      <c r="G45" s="384" t="s">
        <v>496</v>
      </c>
      <c r="H45" s="384"/>
      <c r="I45" s="384"/>
      <c r="J45" s="384"/>
      <c r="K45" s="260"/>
    </row>
    <row r="46" spans="2:11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pans="2:11" s="1" customFormat="1" ht="15" customHeight="1">
      <c r="B47" s="263"/>
      <c r="C47" s="264"/>
      <c r="D47" s="384" t="s">
        <v>497</v>
      </c>
      <c r="E47" s="384"/>
      <c r="F47" s="384"/>
      <c r="G47" s="384"/>
      <c r="H47" s="384"/>
      <c r="I47" s="384"/>
      <c r="J47" s="384"/>
      <c r="K47" s="260"/>
    </row>
    <row r="48" spans="2:11" s="1" customFormat="1" ht="15" customHeight="1">
      <c r="B48" s="263"/>
      <c r="C48" s="264"/>
      <c r="D48" s="264"/>
      <c r="E48" s="384" t="s">
        <v>498</v>
      </c>
      <c r="F48" s="384"/>
      <c r="G48" s="384"/>
      <c r="H48" s="384"/>
      <c r="I48" s="384"/>
      <c r="J48" s="384"/>
      <c r="K48" s="260"/>
    </row>
    <row r="49" spans="2:11" s="1" customFormat="1" ht="15" customHeight="1">
      <c r="B49" s="263"/>
      <c r="C49" s="264"/>
      <c r="D49" s="264"/>
      <c r="E49" s="384" t="s">
        <v>499</v>
      </c>
      <c r="F49" s="384"/>
      <c r="G49" s="384"/>
      <c r="H49" s="384"/>
      <c r="I49" s="384"/>
      <c r="J49" s="384"/>
      <c r="K49" s="260"/>
    </row>
    <row r="50" spans="2:11" s="1" customFormat="1" ht="15" customHeight="1">
      <c r="B50" s="263"/>
      <c r="C50" s="264"/>
      <c r="D50" s="264"/>
      <c r="E50" s="384" t="s">
        <v>500</v>
      </c>
      <c r="F50" s="384"/>
      <c r="G50" s="384"/>
      <c r="H50" s="384"/>
      <c r="I50" s="384"/>
      <c r="J50" s="384"/>
      <c r="K50" s="260"/>
    </row>
    <row r="51" spans="2:11" s="1" customFormat="1" ht="15" customHeight="1">
      <c r="B51" s="263"/>
      <c r="C51" s="264"/>
      <c r="D51" s="384" t="s">
        <v>501</v>
      </c>
      <c r="E51" s="384"/>
      <c r="F51" s="384"/>
      <c r="G51" s="384"/>
      <c r="H51" s="384"/>
      <c r="I51" s="384"/>
      <c r="J51" s="384"/>
      <c r="K51" s="260"/>
    </row>
    <row r="52" spans="2:11" s="1" customFormat="1" ht="25.5" customHeight="1">
      <c r="B52" s="259"/>
      <c r="C52" s="386" t="s">
        <v>502</v>
      </c>
      <c r="D52" s="386"/>
      <c r="E52" s="386"/>
      <c r="F52" s="386"/>
      <c r="G52" s="386"/>
      <c r="H52" s="386"/>
      <c r="I52" s="386"/>
      <c r="J52" s="386"/>
      <c r="K52" s="260"/>
    </row>
    <row r="53" spans="2:11" s="1" customFormat="1" ht="5.25" customHeight="1">
      <c r="B53" s="259"/>
      <c r="C53" s="261"/>
      <c r="D53" s="261"/>
      <c r="E53" s="261"/>
      <c r="F53" s="261"/>
      <c r="G53" s="261"/>
      <c r="H53" s="261"/>
      <c r="I53" s="261"/>
      <c r="J53" s="261"/>
      <c r="K53" s="260"/>
    </row>
    <row r="54" spans="2:11" s="1" customFormat="1" ht="15" customHeight="1">
      <c r="B54" s="259"/>
      <c r="C54" s="384" t="s">
        <v>503</v>
      </c>
      <c r="D54" s="384"/>
      <c r="E54" s="384"/>
      <c r="F54" s="384"/>
      <c r="G54" s="384"/>
      <c r="H54" s="384"/>
      <c r="I54" s="384"/>
      <c r="J54" s="384"/>
      <c r="K54" s="260"/>
    </row>
    <row r="55" spans="2:11" s="1" customFormat="1" ht="15" customHeight="1">
      <c r="B55" s="259"/>
      <c r="C55" s="384" t="s">
        <v>504</v>
      </c>
      <c r="D55" s="384"/>
      <c r="E55" s="384"/>
      <c r="F55" s="384"/>
      <c r="G55" s="384"/>
      <c r="H55" s="384"/>
      <c r="I55" s="384"/>
      <c r="J55" s="384"/>
      <c r="K55" s="260"/>
    </row>
    <row r="56" spans="2:11" s="1" customFormat="1" ht="12.75" customHeight="1">
      <c r="B56" s="259"/>
      <c r="C56" s="262"/>
      <c r="D56" s="262"/>
      <c r="E56" s="262"/>
      <c r="F56" s="262"/>
      <c r="G56" s="262"/>
      <c r="H56" s="262"/>
      <c r="I56" s="262"/>
      <c r="J56" s="262"/>
      <c r="K56" s="260"/>
    </row>
    <row r="57" spans="2:11" s="1" customFormat="1" ht="15" customHeight="1">
      <c r="B57" s="259"/>
      <c r="C57" s="384" t="s">
        <v>505</v>
      </c>
      <c r="D57" s="384"/>
      <c r="E57" s="384"/>
      <c r="F57" s="384"/>
      <c r="G57" s="384"/>
      <c r="H57" s="384"/>
      <c r="I57" s="384"/>
      <c r="J57" s="384"/>
      <c r="K57" s="260"/>
    </row>
    <row r="58" spans="2:11" s="1" customFormat="1" ht="15" customHeight="1">
      <c r="B58" s="259"/>
      <c r="C58" s="264"/>
      <c r="D58" s="384" t="s">
        <v>506</v>
      </c>
      <c r="E58" s="384"/>
      <c r="F58" s="384"/>
      <c r="G58" s="384"/>
      <c r="H58" s="384"/>
      <c r="I58" s="384"/>
      <c r="J58" s="384"/>
      <c r="K58" s="260"/>
    </row>
    <row r="59" spans="2:11" s="1" customFormat="1" ht="15" customHeight="1">
      <c r="B59" s="259"/>
      <c r="C59" s="264"/>
      <c r="D59" s="384" t="s">
        <v>507</v>
      </c>
      <c r="E59" s="384"/>
      <c r="F59" s="384"/>
      <c r="G59" s="384"/>
      <c r="H59" s="384"/>
      <c r="I59" s="384"/>
      <c r="J59" s="384"/>
      <c r="K59" s="260"/>
    </row>
    <row r="60" spans="2:11" s="1" customFormat="1" ht="15" customHeight="1">
      <c r="B60" s="259"/>
      <c r="C60" s="264"/>
      <c r="D60" s="384" t="s">
        <v>508</v>
      </c>
      <c r="E60" s="384"/>
      <c r="F60" s="384"/>
      <c r="G60" s="384"/>
      <c r="H60" s="384"/>
      <c r="I60" s="384"/>
      <c r="J60" s="384"/>
      <c r="K60" s="260"/>
    </row>
    <row r="61" spans="2:11" s="1" customFormat="1" ht="15" customHeight="1">
      <c r="B61" s="259"/>
      <c r="C61" s="264"/>
      <c r="D61" s="384" t="s">
        <v>509</v>
      </c>
      <c r="E61" s="384"/>
      <c r="F61" s="384"/>
      <c r="G61" s="384"/>
      <c r="H61" s="384"/>
      <c r="I61" s="384"/>
      <c r="J61" s="384"/>
      <c r="K61" s="260"/>
    </row>
    <row r="62" spans="2:11" s="1" customFormat="1" ht="15" customHeight="1">
      <c r="B62" s="259"/>
      <c r="C62" s="264"/>
      <c r="D62" s="388" t="s">
        <v>510</v>
      </c>
      <c r="E62" s="388"/>
      <c r="F62" s="388"/>
      <c r="G62" s="388"/>
      <c r="H62" s="388"/>
      <c r="I62" s="388"/>
      <c r="J62" s="388"/>
      <c r="K62" s="260"/>
    </row>
    <row r="63" spans="2:11" s="1" customFormat="1" ht="15" customHeight="1">
      <c r="B63" s="259"/>
      <c r="C63" s="264"/>
      <c r="D63" s="384" t="s">
        <v>511</v>
      </c>
      <c r="E63" s="384"/>
      <c r="F63" s="384"/>
      <c r="G63" s="384"/>
      <c r="H63" s="384"/>
      <c r="I63" s="384"/>
      <c r="J63" s="384"/>
      <c r="K63" s="260"/>
    </row>
    <row r="64" spans="2:11" s="1" customFormat="1" ht="12.75" customHeight="1">
      <c r="B64" s="259"/>
      <c r="C64" s="264"/>
      <c r="D64" s="264"/>
      <c r="E64" s="267"/>
      <c r="F64" s="264"/>
      <c r="G64" s="264"/>
      <c r="H64" s="264"/>
      <c r="I64" s="264"/>
      <c r="J64" s="264"/>
      <c r="K64" s="260"/>
    </row>
    <row r="65" spans="2:11" s="1" customFormat="1" ht="15" customHeight="1">
      <c r="B65" s="259"/>
      <c r="C65" s="264"/>
      <c r="D65" s="384" t="s">
        <v>512</v>
      </c>
      <c r="E65" s="384"/>
      <c r="F65" s="384"/>
      <c r="G65" s="384"/>
      <c r="H65" s="384"/>
      <c r="I65" s="384"/>
      <c r="J65" s="384"/>
      <c r="K65" s="260"/>
    </row>
    <row r="66" spans="2:11" s="1" customFormat="1" ht="15" customHeight="1">
      <c r="B66" s="259"/>
      <c r="C66" s="264"/>
      <c r="D66" s="388" t="s">
        <v>513</v>
      </c>
      <c r="E66" s="388"/>
      <c r="F66" s="388"/>
      <c r="G66" s="388"/>
      <c r="H66" s="388"/>
      <c r="I66" s="388"/>
      <c r="J66" s="388"/>
      <c r="K66" s="260"/>
    </row>
    <row r="67" spans="2:11" s="1" customFormat="1" ht="15" customHeight="1">
      <c r="B67" s="259"/>
      <c r="C67" s="264"/>
      <c r="D67" s="384" t="s">
        <v>514</v>
      </c>
      <c r="E67" s="384"/>
      <c r="F67" s="384"/>
      <c r="G67" s="384"/>
      <c r="H67" s="384"/>
      <c r="I67" s="384"/>
      <c r="J67" s="384"/>
      <c r="K67" s="260"/>
    </row>
    <row r="68" spans="2:11" s="1" customFormat="1" ht="15" customHeight="1">
      <c r="B68" s="259"/>
      <c r="C68" s="264"/>
      <c r="D68" s="384" t="s">
        <v>515</v>
      </c>
      <c r="E68" s="384"/>
      <c r="F68" s="384"/>
      <c r="G68" s="384"/>
      <c r="H68" s="384"/>
      <c r="I68" s="384"/>
      <c r="J68" s="384"/>
      <c r="K68" s="260"/>
    </row>
    <row r="69" spans="2:11" s="1" customFormat="1" ht="15" customHeight="1">
      <c r="B69" s="259"/>
      <c r="C69" s="264"/>
      <c r="D69" s="384" t="s">
        <v>516</v>
      </c>
      <c r="E69" s="384"/>
      <c r="F69" s="384"/>
      <c r="G69" s="384"/>
      <c r="H69" s="384"/>
      <c r="I69" s="384"/>
      <c r="J69" s="384"/>
      <c r="K69" s="260"/>
    </row>
    <row r="70" spans="2:11" s="1" customFormat="1" ht="15" customHeight="1">
      <c r="B70" s="259"/>
      <c r="C70" s="264"/>
      <c r="D70" s="384" t="s">
        <v>517</v>
      </c>
      <c r="E70" s="384"/>
      <c r="F70" s="384"/>
      <c r="G70" s="384"/>
      <c r="H70" s="384"/>
      <c r="I70" s="384"/>
      <c r="J70" s="384"/>
      <c r="K70" s="260"/>
    </row>
    <row r="71" spans="2:11" s="1" customFormat="1" ht="12.75" customHeight="1">
      <c r="B71" s="268"/>
      <c r="C71" s="269"/>
      <c r="D71" s="269"/>
      <c r="E71" s="269"/>
      <c r="F71" s="269"/>
      <c r="G71" s="269"/>
      <c r="H71" s="269"/>
      <c r="I71" s="269"/>
      <c r="J71" s="269"/>
      <c r="K71" s="270"/>
    </row>
    <row r="72" spans="2:11" s="1" customFormat="1" ht="18.75" customHeight="1">
      <c r="B72" s="271"/>
      <c r="C72" s="271"/>
      <c r="D72" s="271"/>
      <c r="E72" s="271"/>
      <c r="F72" s="271"/>
      <c r="G72" s="271"/>
      <c r="H72" s="271"/>
      <c r="I72" s="271"/>
      <c r="J72" s="271"/>
      <c r="K72" s="272"/>
    </row>
    <row r="73" spans="2:11" s="1" customFormat="1" ht="18.75" customHeight="1">
      <c r="B73" s="272"/>
      <c r="C73" s="272"/>
      <c r="D73" s="272"/>
      <c r="E73" s="272"/>
      <c r="F73" s="272"/>
      <c r="G73" s="272"/>
      <c r="H73" s="272"/>
      <c r="I73" s="272"/>
      <c r="J73" s="272"/>
      <c r="K73" s="272"/>
    </row>
    <row r="74" spans="2:11" s="1" customFormat="1" ht="7.5" customHeight="1">
      <c r="B74" s="273"/>
      <c r="C74" s="274"/>
      <c r="D74" s="274"/>
      <c r="E74" s="274"/>
      <c r="F74" s="274"/>
      <c r="G74" s="274"/>
      <c r="H74" s="274"/>
      <c r="I74" s="274"/>
      <c r="J74" s="274"/>
      <c r="K74" s="275"/>
    </row>
    <row r="75" spans="2:11" s="1" customFormat="1" ht="45" customHeight="1">
      <c r="B75" s="276"/>
      <c r="C75" s="387" t="s">
        <v>518</v>
      </c>
      <c r="D75" s="387"/>
      <c r="E75" s="387"/>
      <c r="F75" s="387"/>
      <c r="G75" s="387"/>
      <c r="H75" s="387"/>
      <c r="I75" s="387"/>
      <c r="J75" s="387"/>
      <c r="K75" s="277"/>
    </row>
    <row r="76" spans="2:11" s="1" customFormat="1" ht="17.25" customHeight="1">
      <c r="B76" s="276"/>
      <c r="C76" s="278" t="s">
        <v>519</v>
      </c>
      <c r="D76" s="278"/>
      <c r="E76" s="278"/>
      <c r="F76" s="278" t="s">
        <v>520</v>
      </c>
      <c r="G76" s="279"/>
      <c r="H76" s="278" t="s">
        <v>54</v>
      </c>
      <c r="I76" s="278" t="s">
        <v>57</v>
      </c>
      <c r="J76" s="278" t="s">
        <v>521</v>
      </c>
      <c r="K76" s="277"/>
    </row>
    <row r="77" spans="2:11" s="1" customFormat="1" ht="17.25" customHeight="1">
      <c r="B77" s="276"/>
      <c r="C77" s="280" t="s">
        <v>522</v>
      </c>
      <c r="D77" s="280"/>
      <c r="E77" s="280"/>
      <c r="F77" s="281" t="s">
        <v>523</v>
      </c>
      <c r="G77" s="282"/>
      <c r="H77" s="280"/>
      <c r="I77" s="280"/>
      <c r="J77" s="280" t="s">
        <v>524</v>
      </c>
      <c r="K77" s="277"/>
    </row>
    <row r="78" spans="2:11" s="1" customFormat="1" ht="5.25" customHeight="1">
      <c r="B78" s="276"/>
      <c r="C78" s="283"/>
      <c r="D78" s="283"/>
      <c r="E78" s="283"/>
      <c r="F78" s="283"/>
      <c r="G78" s="284"/>
      <c r="H78" s="283"/>
      <c r="I78" s="283"/>
      <c r="J78" s="283"/>
      <c r="K78" s="277"/>
    </row>
    <row r="79" spans="2:11" s="1" customFormat="1" ht="15" customHeight="1">
      <c r="B79" s="276"/>
      <c r="C79" s="265" t="s">
        <v>53</v>
      </c>
      <c r="D79" s="285"/>
      <c r="E79" s="285"/>
      <c r="F79" s="286" t="s">
        <v>525</v>
      </c>
      <c r="G79" s="287"/>
      <c r="H79" s="265" t="s">
        <v>526</v>
      </c>
      <c r="I79" s="265" t="s">
        <v>527</v>
      </c>
      <c r="J79" s="265">
        <v>20</v>
      </c>
      <c r="K79" s="277"/>
    </row>
    <row r="80" spans="2:11" s="1" customFormat="1" ht="15" customHeight="1">
      <c r="B80" s="276"/>
      <c r="C80" s="265" t="s">
        <v>528</v>
      </c>
      <c r="D80" s="265"/>
      <c r="E80" s="265"/>
      <c r="F80" s="286" t="s">
        <v>525</v>
      </c>
      <c r="G80" s="287"/>
      <c r="H80" s="265" t="s">
        <v>529</v>
      </c>
      <c r="I80" s="265" t="s">
        <v>527</v>
      </c>
      <c r="J80" s="265">
        <v>120</v>
      </c>
      <c r="K80" s="277"/>
    </row>
    <row r="81" spans="2:11" s="1" customFormat="1" ht="15" customHeight="1">
      <c r="B81" s="288"/>
      <c r="C81" s="265" t="s">
        <v>530</v>
      </c>
      <c r="D81" s="265"/>
      <c r="E81" s="265"/>
      <c r="F81" s="286" t="s">
        <v>531</v>
      </c>
      <c r="G81" s="287"/>
      <c r="H81" s="265" t="s">
        <v>532</v>
      </c>
      <c r="I81" s="265" t="s">
        <v>527</v>
      </c>
      <c r="J81" s="265">
        <v>50</v>
      </c>
      <c r="K81" s="277"/>
    </row>
    <row r="82" spans="2:11" s="1" customFormat="1" ht="15" customHeight="1">
      <c r="B82" s="288"/>
      <c r="C82" s="265" t="s">
        <v>533</v>
      </c>
      <c r="D82" s="265"/>
      <c r="E82" s="265"/>
      <c r="F82" s="286" t="s">
        <v>525</v>
      </c>
      <c r="G82" s="287"/>
      <c r="H82" s="265" t="s">
        <v>534</v>
      </c>
      <c r="I82" s="265" t="s">
        <v>535</v>
      </c>
      <c r="J82" s="265"/>
      <c r="K82" s="277"/>
    </row>
    <row r="83" spans="2:11" s="1" customFormat="1" ht="15" customHeight="1">
      <c r="B83" s="288"/>
      <c r="C83" s="289" t="s">
        <v>536</v>
      </c>
      <c r="D83" s="289"/>
      <c r="E83" s="289"/>
      <c r="F83" s="290" t="s">
        <v>531</v>
      </c>
      <c r="G83" s="289"/>
      <c r="H83" s="289" t="s">
        <v>537</v>
      </c>
      <c r="I83" s="289" t="s">
        <v>527</v>
      </c>
      <c r="J83" s="289">
        <v>15</v>
      </c>
      <c r="K83" s="277"/>
    </row>
    <row r="84" spans="2:11" s="1" customFormat="1" ht="15" customHeight="1">
      <c r="B84" s="288"/>
      <c r="C84" s="289" t="s">
        <v>538</v>
      </c>
      <c r="D84" s="289"/>
      <c r="E84" s="289"/>
      <c r="F84" s="290" t="s">
        <v>531</v>
      </c>
      <c r="G84" s="289"/>
      <c r="H84" s="289" t="s">
        <v>539</v>
      </c>
      <c r="I84" s="289" t="s">
        <v>527</v>
      </c>
      <c r="J84" s="289">
        <v>15</v>
      </c>
      <c r="K84" s="277"/>
    </row>
    <row r="85" spans="2:11" s="1" customFormat="1" ht="15" customHeight="1">
      <c r="B85" s="288"/>
      <c r="C85" s="289" t="s">
        <v>540</v>
      </c>
      <c r="D85" s="289"/>
      <c r="E85" s="289"/>
      <c r="F85" s="290" t="s">
        <v>531</v>
      </c>
      <c r="G85" s="289"/>
      <c r="H85" s="289" t="s">
        <v>541</v>
      </c>
      <c r="I85" s="289" t="s">
        <v>527</v>
      </c>
      <c r="J85" s="289">
        <v>20</v>
      </c>
      <c r="K85" s="277"/>
    </row>
    <row r="86" spans="2:11" s="1" customFormat="1" ht="15" customHeight="1">
      <c r="B86" s="288"/>
      <c r="C86" s="289" t="s">
        <v>542</v>
      </c>
      <c r="D86" s="289"/>
      <c r="E86" s="289"/>
      <c r="F86" s="290" t="s">
        <v>531</v>
      </c>
      <c r="G86" s="289"/>
      <c r="H86" s="289" t="s">
        <v>543</v>
      </c>
      <c r="I86" s="289" t="s">
        <v>527</v>
      </c>
      <c r="J86" s="289">
        <v>20</v>
      </c>
      <c r="K86" s="277"/>
    </row>
    <row r="87" spans="2:11" s="1" customFormat="1" ht="15" customHeight="1">
      <c r="B87" s="288"/>
      <c r="C87" s="265" t="s">
        <v>544</v>
      </c>
      <c r="D87" s="265"/>
      <c r="E87" s="265"/>
      <c r="F87" s="286" t="s">
        <v>531</v>
      </c>
      <c r="G87" s="287"/>
      <c r="H87" s="265" t="s">
        <v>545</v>
      </c>
      <c r="I87" s="265" t="s">
        <v>527</v>
      </c>
      <c r="J87" s="265">
        <v>50</v>
      </c>
      <c r="K87" s="277"/>
    </row>
    <row r="88" spans="2:11" s="1" customFormat="1" ht="15" customHeight="1">
      <c r="B88" s="288"/>
      <c r="C88" s="265" t="s">
        <v>546</v>
      </c>
      <c r="D88" s="265"/>
      <c r="E88" s="265"/>
      <c r="F88" s="286" t="s">
        <v>531</v>
      </c>
      <c r="G88" s="287"/>
      <c r="H88" s="265" t="s">
        <v>547</v>
      </c>
      <c r="I88" s="265" t="s">
        <v>527</v>
      </c>
      <c r="J88" s="265">
        <v>20</v>
      </c>
      <c r="K88" s="277"/>
    </row>
    <row r="89" spans="2:11" s="1" customFormat="1" ht="15" customHeight="1">
      <c r="B89" s="288"/>
      <c r="C89" s="265" t="s">
        <v>548</v>
      </c>
      <c r="D89" s="265"/>
      <c r="E89" s="265"/>
      <c r="F89" s="286" t="s">
        <v>531</v>
      </c>
      <c r="G89" s="287"/>
      <c r="H89" s="265" t="s">
        <v>549</v>
      </c>
      <c r="I89" s="265" t="s">
        <v>527</v>
      </c>
      <c r="J89" s="265">
        <v>20</v>
      </c>
      <c r="K89" s="277"/>
    </row>
    <row r="90" spans="2:11" s="1" customFormat="1" ht="15" customHeight="1">
      <c r="B90" s="288"/>
      <c r="C90" s="265" t="s">
        <v>550</v>
      </c>
      <c r="D90" s="265"/>
      <c r="E90" s="265"/>
      <c r="F90" s="286" t="s">
        <v>531</v>
      </c>
      <c r="G90" s="287"/>
      <c r="H90" s="265" t="s">
        <v>551</v>
      </c>
      <c r="I90" s="265" t="s">
        <v>527</v>
      </c>
      <c r="J90" s="265">
        <v>50</v>
      </c>
      <c r="K90" s="277"/>
    </row>
    <row r="91" spans="2:11" s="1" customFormat="1" ht="15" customHeight="1">
      <c r="B91" s="288"/>
      <c r="C91" s="265" t="s">
        <v>552</v>
      </c>
      <c r="D91" s="265"/>
      <c r="E91" s="265"/>
      <c r="F91" s="286" t="s">
        <v>531</v>
      </c>
      <c r="G91" s="287"/>
      <c r="H91" s="265" t="s">
        <v>552</v>
      </c>
      <c r="I91" s="265" t="s">
        <v>527</v>
      </c>
      <c r="J91" s="265">
        <v>50</v>
      </c>
      <c r="K91" s="277"/>
    </row>
    <row r="92" spans="2:11" s="1" customFormat="1" ht="15" customHeight="1">
      <c r="B92" s="288"/>
      <c r="C92" s="265" t="s">
        <v>553</v>
      </c>
      <c r="D92" s="265"/>
      <c r="E92" s="265"/>
      <c r="F92" s="286" t="s">
        <v>531</v>
      </c>
      <c r="G92" s="287"/>
      <c r="H92" s="265" t="s">
        <v>554</v>
      </c>
      <c r="I92" s="265" t="s">
        <v>527</v>
      </c>
      <c r="J92" s="265">
        <v>255</v>
      </c>
      <c r="K92" s="277"/>
    </row>
    <row r="93" spans="2:11" s="1" customFormat="1" ht="15" customHeight="1">
      <c r="B93" s="288"/>
      <c r="C93" s="265" t="s">
        <v>555</v>
      </c>
      <c r="D93" s="265"/>
      <c r="E93" s="265"/>
      <c r="F93" s="286" t="s">
        <v>525</v>
      </c>
      <c r="G93" s="287"/>
      <c r="H93" s="265" t="s">
        <v>556</v>
      </c>
      <c r="I93" s="265" t="s">
        <v>557</v>
      </c>
      <c r="J93" s="265"/>
      <c r="K93" s="277"/>
    </row>
    <row r="94" spans="2:11" s="1" customFormat="1" ht="15" customHeight="1">
      <c r="B94" s="288"/>
      <c r="C94" s="265" t="s">
        <v>558</v>
      </c>
      <c r="D94" s="265"/>
      <c r="E94" s="265"/>
      <c r="F94" s="286" t="s">
        <v>525</v>
      </c>
      <c r="G94" s="287"/>
      <c r="H94" s="265" t="s">
        <v>559</v>
      </c>
      <c r="I94" s="265" t="s">
        <v>560</v>
      </c>
      <c r="J94" s="265"/>
      <c r="K94" s="277"/>
    </row>
    <row r="95" spans="2:11" s="1" customFormat="1" ht="15" customHeight="1">
      <c r="B95" s="288"/>
      <c r="C95" s="265" t="s">
        <v>561</v>
      </c>
      <c r="D95" s="265"/>
      <c r="E95" s="265"/>
      <c r="F95" s="286" t="s">
        <v>525</v>
      </c>
      <c r="G95" s="287"/>
      <c r="H95" s="265" t="s">
        <v>561</v>
      </c>
      <c r="I95" s="265" t="s">
        <v>560</v>
      </c>
      <c r="J95" s="265"/>
      <c r="K95" s="277"/>
    </row>
    <row r="96" spans="2:11" s="1" customFormat="1" ht="15" customHeight="1">
      <c r="B96" s="288"/>
      <c r="C96" s="265" t="s">
        <v>38</v>
      </c>
      <c r="D96" s="265"/>
      <c r="E96" s="265"/>
      <c r="F96" s="286" t="s">
        <v>525</v>
      </c>
      <c r="G96" s="287"/>
      <c r="H96" s="265" t="s">
        <v>562</v>
      </c>
      <c r="I96" s="265" t="s">
        <v>560</v>
      </c>
      <c r="J96" s="265"/>
      <c r="K96" s="277"/>
    </row>
    <row r="97" spans="2:11" s="1" customFormat="1" ht="15" customHeight="1">
      <c r="B97" s="288"/>
      <c r="C97" s="265" t="s">
        <v>48</v>
      </c>
      <c r="D97" s="265"/>
      <c r="E97" s="265"/>
      <c r="F97" s="286" t="s">
        <v>525</v>
      </c>
      <c r="G97" s="287"/>
      <c r="H97" s="265" t="s">
        <v>563</v>
      </c>
      <c r="I97" s="265" t="s">
        <v>560</v>
      </c>
      <c r="J97" s="265"/>
      <c r="K97" s="277"/>
    </row>
    <row r="98" spans="2:11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pans="2:11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pans="2:11" s="1" customFormat="1" ht="18.75" customHeight="1"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</row>
    <row r="101" spans="2:11" s="1" customFormat="1" ht="7.5" customHeight="1">
      <c r="B101" s="273"/>
      <c r="C101" s="274"/>
      <c r="D101" s="274"/>
      <c r="E101" s="274"/>
      <c r="F101" s="274"/>
      <c r="G101" s="274"/>
      <c r="H101" s="274"/>
      <c r="I101" s="274"/>
      <c r="J101" s="274"/>
      <c r="K101" s="275"/>
    </row>
    <row r="102" spans="2:11" s="1" customFormat="1" ht="45" customHeight="1">
      <c r="B102" s="276"/>
      <c r="C102" s="387" t="s">
        <v>564</v>
      </c>
      <c r="D102" s="387"/>
      <c r="E102" s="387"/>
      <c r="F102" s="387"/>
      <c r="G102" s="387"/>
      <c r="H102" s="387"/>
      <c r="I102" s="387"/>
      <c r="J102" s="387"/>
      <c r="K102" s="277"/>
    </row>
    <row r="103" spans="2:11" s="1" customFormat="1" ht="17.25" customHeight="1">
      <c r="B103" s="276"/>
      <c r="C103" s="278" t="s">
        <v>519</v>
      </c>
      <c r="D103" s="278"/>
      <c r="E103" s="278"/>
      <c r="F103" s="278" t="s">
        <v>520</v>
      </c>
      <c r="G103" s="279"/>
      <c r="H103" s="278" t="s">
        <v>54</v>
      </c>
      <c r="I103" s="278" t="s">
        <v>57</v>
      </c>
      <c r="J103" s="278" t="s">
        <v>521</v>
      </c>
      <c r="K103" s="277"/>
    </row>
    <row r="104" spans="2:11" s="1" customFormat="1" ht="17.25" customHeight="1">
      <c r="B104" s="276"/>
      <c r="C104" s="280" t="s">
        <v>522</v>
      </c>
      <c r="D104" s="280"/>
      <c r="E104" s="280"/>
      <c r="F104" s="281" t="s">
        <v>523</v>
      </c>
      <c r="G104" s="282"/>
      <c r="H104" s="280"/>
      <c r="I104" s="280"/>
      <c r="J104" s="280" t="s">
        <v>524</v>
      </c>
      <c r="K104" s="277"/>
    </row>
    <row r="105" spans="2:11" s="1" customFormat="1" ht="5.25" customHeight="1">
      <c r="B105" s="276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pans="2:11" s="1" customFormat="1" ht="15" customHeight="1">
      <c r="B106" s="276"/>
      <c r="C106" s="265" t="s">
        <v>53</v>
      </c>
      <c r="D106" s="285"/>
      <c r="E106" s="285"/>
      <c r="F106" s="286" t="s">
        <v>525</v>
      </c>
      <c r="G106" s="265"/>
      <c r="H106" s="265" t="s">
        <v>565</v>
      </c>
      <c r="I106" s="265" t="s">
        <v>527</v>
      </c>
      <c r="J106" s="265">
        <v>20</v>
      </c>
      <c r="K106" s="277"/>
    </row>
    <row r="107" spans="2:11" s="1" customFormat="1" ht="15" customHeight="1">
      <c r="B107" s="276"/>
      <c r="C107" s="265" t="s">
        <v>528</v>
      </c>
      <c r="D107" s="265"/>
      <c r="E107" s="265"/>
      <c r="F107" s="286" t="s">
        <v>525</v>
      </c>
      <c r="G107" s="265"/>
      <c r="H107" s="265" t="s">
        <v>565</v>
      </c>
      <c r="I107" s="265" t="s">
        <v>527</v>
      </c>
      <c r="J107" s="265">
        <v>120</v>
      </c>
      <c r="K107" s="277"/>
    </row>
    <row r="108" spans="2:11" s="1" customFormat="1" ht="15" customHeight="1">
      <c r="B108" s="288"/>
      <c r="C108" s="265" t="s">
        <v>530</v>
      </c>
      <c r="D108" s="265"/>
      <c r="E108" s="265"/>
      <c r="F108" s="286" t="s">
        <v>531</v>
      </c>
      <c r="G108" s="265"/>
      <c r="H108" s="265" t="s">
        <v>565</v>
      </c>
      <c r="I108" s="265" t="s">
        <v>527</v>
      </c>
      <c r="J108" s="265">
        <v>50</v>
      </c>
      <c r="K108" s="277"/>
    </row>
    <row r="109" spans="2:11" s="1" customFormat="1" ht="15" customHeight="1">
      <c r="B109" s="288"/>
      <c r="C109" s="265" t="s">
        <v>533</v>
      </c>
      <c r="D109" s="265"/>
      <c r="E109" s="265"/>
      <c r="F109" s="286" t="s">
        <v>525</v>
      </c>
      <c r="G109" s="265"/>
      <c r="H109" s="265" t="s">
        <v>565</v>
      </c>
      <c r="I109" s="265" t="s">
        <v>535</v>
      </c>
      <c r="J109" s="265"/>
      <c r="K109" s="277"/>
    </row>
    <row r="110" spans="2:11" s="1" customFormat="1" ht="15" customHeight="1">
      <c r="B110" s="288"/>
      <c r="C110" s="265" t="s">
        <v>544</v>
      </c>
      <c r="D110" s="265"/>
      <c r="E110" s="265"/>
      <c r="F110" s="286" t="s">
        <v>531</v>
      </c>
      <c r="G110" s="265"/>
      <c r="H110" s="265" t="s">
        <v>565</v>
      </c>
      <c r="I110" s="265" t="s">
        <v>527</v>
      </c>
      <c r="J110" s="265">
        <v>50</v>
      </c>
      <c r="K110" s="277"/>
    </row>
    <row r="111" spans="2:11" s="1" customFormat="1" ht="15" customHeight="1">
      <c r="B111" s="288"/>
      <c r="C111" s="265" t="s">
        <v>552</v>
      </c>
      <c r="D111" s="265"/>
      <c r="E111" s="265"/>
      <c r="F111" s="286" t="s">
        <v>531</v>
      </c>
      <c r="G111" s="265"/>
      <c r="H111" s="265" t="s">
        <v>565</v>
      </c>
      <c r="I111" s="265" t="s">
        <v>527</v>
      </c>
      <c r="J111" s="265">
        <v>50</v>
      </c>
      <c r="K111" s="277"/>
    </row>
    <row r="112" spans="2:11" s="1" customFormat="1" ht="15" customHeight="1">
      <c r="B112" s="288"/>
      <c r="C112" s="265" t="s">
        <v>550</v>
      </c>
      <c r="D112" s="265"/>
      <c r="E112" s="265"/>
      <c r="F112" s="286" t="s">
        <v>531</v>
      </c>
      <c r="G112" s="265"/>
      <c r="H112" s="265" t="s">
        <v>565</v>
      </c>
      <c r="I112" s="265" t="s">
        <v>527</v>
      </c>
      <c r="J112" s="265">
        <v>50</v>
      </c>
      <c r="K112" s="277"/>
    </row>
    <row r="113" spans="2:11" s="1" customFormat="1" ht="15" customHeight="1">
      <c r="B113" s="288"/>
      <c r="C113" s="265" t="s">
        <v>53</v>
      </c>
      <c r="D113" s="265"/>
      <c r="E113" s="265"/>
      <c r="F113" s="286" t="s">
        <v>525</v>
      </c>
      <c r="G113" s="265"/>
      <c r="H113" s="265" t="s">
        <v>566</v>
      </c>
      <c r="I113" s="265" t="s">
        <v>527</v>
      </c>
      <c r="J113" s="265">
        <v>20</v>
      </c>
      <c r="K113" s="277"/>
    </row>
    <row r="114" spans="2:11" s="1" customFormat="1" ht="15" customHeight="1">
      <c r="B114" s="288"/>
      <c r="C114" s="265" t="s">
        <v>567</v>
      </c>
      <c r="D114" s="265"/>
      <c r="E114" s="265"/>
      <c r="F114" s="286" t="s">
        <v>525</v>
      </c>
      <c r="G114" s="265"/>
      <c r="H114" s="265" t="s">
        <v>568</v>
      </c>
      <c r="I114" s="265" t="s">
        <v>527</v>
      </c>
      <c r="J114" s="265">
        <v>120</v>
      </c>
      <c r="K114" s="277"/>
    </row>
    <row r="115" spans="2:11" s="1" customFormat="1" ht="15" customHeight="1">
      <c r="B115" s="288"/>
      <c r="C115" s="265" t="s">
        <v>38</v>
      </c>
      <c r="D115" s="265"/>
      <c r="E115" s="265"/>
      <c r="F115" s="286" t="s">
        <v>525</v>
      </c>
      <c r="G115" s="265"/>
      <c r="H115" s="265" t="s">
        <v>569</v>
      </c>
      <c r="I115" s="265" t="s">
        <v>560</v>
      </c>
      <c r="J115" s="265"/>
      <c r="K115" s="277"/>
    </row>
    <row r="116" spans="2:11" s="1" customFormat="1" ht="15" customHeight="1">
      <c r="B116" s="288"/>
      <c r="C116" s="265" t="s">
        <v>48</v>
      </c>
      <c r="D116" s="265"/>
      <c r="E116" s="265"/>
      <c r="F116" s="286" t="s">
        <v>525</v>
      </c>
      <c r="G116" s="265"/>
      <c r="H116" s="265" t="s">
        <v>570</v>
      </c>
      <c r="I116" s="265" t="s">
        <v>560</v>
      </c>
      <c r="J116" s="265"/>
      <c r="K116" s="277"/>
    </row>
    <row r="117" spans="2:11" s="1" customFormat="1" ht="15" customHeight="1">
      <c r="B117" s="288"/>
      <c r="C117" s="265" t="s">
        <v>57</v>
      </c>
      <c r="D117" s="265"/>
      <c r="E117" s="265"/>
      <c r="F117" s="286" t="s">
        <v>525</v>
      </c>
      <c r="G117" s="265"/>
      <c r="H117" s="265" t="s">
        <v>571</v>
      </c>
      <c r="I117" s="265" t="s">
        <v>572</v>
      </c>
      <c r="J117" s="265"/>
      <c r="K117" s="277"/>
    </row>
    <row r="118" spans="2:11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pans="2:11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pans="2:11" s="1" customFormat="1" ht="18.75" customHeight="1"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</row>
    <row r="121" spans="2:1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2:11" s="1" customFormat="1" ht="45" customHeight="1">
      <c r="B122" s="304"/>
      <c r="C122" s="385" t="s">
        <v>573</v>
      </c>
      <c r="D122" s="385"/>
      <c r="E122" s="385"/>
      <c r="F122" s="385"/>
      <c r="G122" s="385"/>
      <c r="H122" s="385"/>
      <c r="I122" s="385"/>
      <c r="J122" s="385"/>
      <c r="K122" s="305"/>
    </row>
    <row r="123" spans="2:11" s="1" customFormat="1" ht="17.25" customHeight="1">
      <c r="B123" s="306"/>
      <c r="C123" s="278" t="s">
        <v>519</v>
      </c>
      <c r="D123" s="278"/>
      <c r="E123" s="278"/>
      <c r="F123" s="278" t="s">
        <v>520</v>
      </c>
      <c r="G123" s="279"/>
      <c r="H123" s="278" t="s">
        <v>54</v>
      </c>
      <c r="I123" s="278" t="s">
        <v>57</v>
      </c>
      <c r="J123" s="278" t="s">
        <v>521</v>
      </c>
      <c r="K123" s="307"/>
    </row>
    <row r="124" spans="2:11" s="1" customFormat="1" ht="17.25" customHeight="1">
      <c r="B124" s="306"/>
      <c r="C124" s="280" t="s">
        <v>522</v>
      </c>
      <c r="D124" s="280"/>
      <c r="E124" s="280"/>
      <c r="F124" s="281" t="s">
        <v>523</v>
      </c>
      <c r="G124" s="282"/>
      <c r="H124" s="280"/>
      <c r="I124" s="280"/>
      <c r="J124" s="280" t="s">
        <v>524</v>
      </c>
      <c r="K124" s="307"/>
    </row>
    <row r="125" spans="2:11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pans="2:11" s="1" customFormat="1" ht="15" customHeight="1">
      <c r="B126" s="308"/>
      <c r="C126" s="265" t="s">
        <v>528</v>
      </c>
      <c r="D126" s="285"/>
      <c r="E126" s="285"/>
      <c r="F126" s="286" t="s">
        <v>525</v>
      </c>
      <c r="G126" s="265"/>
      <c r="H126" s="265" t="s">
        <v>565</v>
      </c>
      <c r="I126" s="265" t="s">
        <v>527</v>
      </c>
      <c r="J126" s="265">
        <v>120</v>
      </c>
      <c r="K126" s="311"/>
    </row>
    <row r="127" spans="2:11" s="1" customFormat="1" ht="15" customHeight="1">
      <c r="B127" s="308"/>
      <c r="C127" s="265" t="s">
        <v>574</v>
      </c>
      <c r="D127" s="265"/>
      <c r="E127" s="265"/>
      <c r="F127" s="286" t="s">
        <v>525</v>
      </c>
      <c r="G127" s="265"/>
      <c r="H127" s="265" t="s">
        <v>575</v>
      </c>
      <c r="I127" s="265" t="s">
        <v>527</v>
      </c>
      <c r="J127" s="265" t="s">
        <v>576</v>
      </c>
      <c r="K127" s="311"/>
    </row>
    <row r="128" spans="2:11" s="1" customFormat="1" ht="15" customHeight="1">
      <c r="B128" s="308"/>
      <c r="C128" s="265" t="s">
        <v>473</v>
      </c>
      <c r="D128" s="265"/>
      <c r="E128" s="265"/>
      <c r="F128" s="286" t="s">
        <v>525</v>
      </c>
      <c r="G128" s="265"/>
      <c r="H128" s="265" t="s">
        <v>577</v>
      </c>
      <c r="I128" s="265" t="s">
        <v>527</v>
      </c>
      <c r="J128" s="265" t="s">
        <v>576</v>
      </c>
      <c r="K128" s="311"/>
    </row>
    <row r="129" spans="2:11" s="1" customFormat="1" ht="15" customHeight="1">
      <c r="B129" s="308"/>
      <c r="C129" s="265" t="s">
        <v>536</v>
      </c>
      <c r="D129" s="265"/>
      <c r="E129" s="265"/>
      <c r="F129" s="286" t="s">
        <v>531</v>
      </c>
      <c r="G129" s="265"/>
      <c r="H129" s="265" t="s">
        <v>537</v>
      </c>
      <c r="I129" s="265" t="s">
        <v>527</v>
      </c>
      <c r="J129" s="265">
        <v>15</v>
      </c>
      <c r="K129" s="311"/>
    </row>
    <row r="130" spans="2:11" s="1" customFormat="1" ht="15" customHeight="1">
      <c r="B130" s="308"/>
      <c r="C130" s="289" t="s">
        <v>538</v>
      </c>
      <c r="D130" s="289"/>
      <c r="E130" s="289"/>
      <c r="F130" s="290" t="s">
        <v>531</v>
      </c>
      <c r="G130" s="289"/>
      <c r="H130" s="289" t="s">
        <v>539</v>
      </c>
      <c r="I130" s="289" t="s">
        <v>527</v>
      </c>
      <c r="J130" s="289">
        <v>15</v>
      </c>
      <c r="K130" s="311"/>
    </row>
    <row r="131" spans="2:11" s="1" customFormat="1" ht="15" customHeight="1">
      <c r="B131" s="308"/>
      <c r="C131" s="289" t="s">
        <v>540</v>
      </c>
      <c r="D131" s="289"/>
      <c r="E131" s="289"/>
      <c r="F131" s="290" t="s">
        <v>531</v>
      </c>
      <c r="G131" s="289"/>
      <c r="H131" s="289" t="s">
        <v>541</v>
      </c>
      <c r="I131" s="289" t="s">
        <v>527</v>
      </c>
      <c r="J131" s="289">
        <v>20</v>
      </c>
      <c r="K131" s="311"/>
    </row>
    <row r="132" spans="2:11" s="1" customFormat="1" ht="15" customHeight="1">
      <c r="B132" s="308"/>
      <c r="C132" s="289" t="s">
        <v>542</v>
      </c>
      <c r="D132" s="289"/>
      <c r="E132" s="289"/>
      <c r="F132" s="290" t="s">
        <v>531</v>
      </c>
      <c r="G132" s="289"/>
      <c r="H132" s="289" t="s">
        <v>543</v>
      </c>
      <c r="I132" s="289" t="s">
        <v>527</v>
      </c>
      <c r="J132" s="289">
        <v>20</v>
      </c>
      <c r="K132" s="311"/>
    </row>
    <row r="133" spans="2:11" s="1" customFormat="1" ht="15" customHeight="1">
      <c r="B133" s="308"/>
      <c r="C133" s="265" t="s">
        <v>530</v>
      </c>
      <c r="D133" s="265"/>
      <c r="E133" s="265"/>
      <c r="F133" s="286" t="s">
        <v>531</v>
      </c>
      <c r="G133" s="265"/>
      <c r="H133" s="265" t="s">
        <v>565</v>
      </c>
      <c r="I133" s="265" t="s">
        <v>527</v>
      </c>
      <c r="J133" s="265">
        <v>50</v>
      </c>
      <c r="K133" s="311"/>
    </row>
    <row r="134" spans="2:11" s="1" customFormat="1" ht="15" customHeight="1">
      <c r="B134" s="308"/>
      <c r="C134" s="265" t="s">
        <v>544</v>
      </c>
      <c r="D134" s="265"/>
      <c r="E134" s="265"/>
      <c r="F134" s="286" t="s">
        <v>531</v>
      </c>
      <c r="G134" s="265"/>
      <c r="H134" s="265" t="s">
        <v>565</v>
      </c>
      <c r="I134" s="265" t="s">
        <v>527</v>
      </c>
      <c r="J134" s="265">
        <v>50</v>
      </c>
      <c r="K134" s="311"/>
    </row>
    <row r="135" spans="2:11" s="1" customFormat="1" ht="15" customHeight="1">
      <c r="B135" s="308"/>
      <c r="C135" s="265" t="s">
        <v>550</v>
      </c>
      <c r="D135" s="265"/>
      <c r="E135" s="265"/>
      <c r="F135" s="286" t="s">
        <v>531</v>
      </c>
      <c r="G135" s="265"/>
      <c r="H135" s="265" t="s">
        <v>565</v>
      </c>
      <c r="I135" s="265" t="s">
        <v>527</v>
      </c>
      <c r="J135" s="265">
        <v>50</v>
      </c>
      <c r="K135" s="311"/>
    </row>
    <row r="136" spans="2:11" s="1" customFormat="1" ht="15" customHeight="1">
      <c r="B136" s="308"/>
      <c r="C136" s="265" t="s">
        <v>552</v>
      </c>
      <c r="D136" s="265"/>
      <c r="E136" s="265"/>
      <c r="F136" s="286" t="s">
        <v>531</v>
      </c>
      <c r="G136" s="265"/>
      <c r="H136" s="265" t="s">
        <v>565</v>
      </c>
      <c r="I136" s="265" t="s">
        <v>527</v>
      </c>
      <c r="J136" s="265">
        <v>50</v>
      </c>
      <c r="K136" s="311"/>
    </row>
    <row r="137" spans="2:11" s="1" customFormat="1" ht="15" customHeight="1">
      <c r="B137" s="308"/>
      <c r="C137" s="265" t="s">
        <v>553</v>
      </c>
      <c r="D137" s="265"/>
      <c r="E137" s="265"/>
      <c r="F137" s="286" t="s">
        <v>531</v>
      </c>
      <c r="G137" s="265"/>
      <c r="H137" s="265" t="s">
        <v>578</v>
      </c>
      <c r="I137" s="265" t="s">
        <v>527</v>
      </c>
      <c r="J137" s="265">
        <v>255</v>
      </c>
      <c r="K137" s="311"/>
    </row>
    <row r="138" spans="2:11" s="1" customFormat="1" ht="15" customHeight="1">
      <c r="B138" s="308"/>
      <c r="C138" s="265" t="s">
        <v>555</v>
      </c>
      <c r="D138" s="265"/>
      <c r="E138" s="265"/>
      <c r="F138" s="286" t="s">
        <v>525</v>
      </c>
      <c r="G138" s="265"/>
      <c r="H138" s="265" t="s">
        <v>579</v>
      </c>
      <c r="I138" s="265" t="s">
        <v>557</v>
      </c>
      <c r="J138" s="265"/>
      <c r="K138" s="311"/>
    </row>
    <row r="139" spans="2:11" s="1" customFormat="1" ht="15" customHeight="1">
      <c r="B139" s="308"/>
      <c r="C139" s="265" t="s">
        <v>558</v>
      </c>
      <c r="D139" s="265"/>
      <c r="E139" s="265"/>
      <c r="F139" s="286" t="s">
        <v>525</v>
      </c>
      <c r="G139" s="265"/>
      <c r="H139" s="265" t="s">
        <v>580</v>
      </c>
      <c r="I139" s="265" t="s">
        <v>560</v>
      </c>
      <c r="J139" s="265"/>
      <c r="K139" s="311"/>
    </row>
    <row r="140" spans="2:11" s="1" customFormat="1" ht="15" customHeight="1">
      <c r="B140" s="308"/>
      <c r="C140" s="265" t="s">
        <v>561</v>
      </c>
      <c r="D140" s="265"/>
      <c r="E140" s="265"/>
      <c r="F140" s="286" t="s">
        <v>525</v>
      </c>
      <c r="G140" s="265"/>
      <c r="H140" s="265" t="s">
        <v>561</v>
      </c>
      <c r="I140" s="265" t="s">
        <v>560</v>
      </c>
      <c r="J140" s="265"/>
      <c r="K140" s="311"/>
    </row>
    <row r="141" spans="2:11" s="1" customFormat="1" ht="15" customHeight="1">
      <c r="B141" s="308"/>
      <c r="C141" s="265" t="s">
        <v>38</v>
      </c>
      <c r="D141" s="265"/>
      <c r="E141" s="265"/>
      <c r="F141" s="286" t="s">
        <v>525</v>
      </c>
      <c r="G141" s="265"/>
      <c r="H141" s="265" t="s">
        <v>581</v>
      </c>
      <c r="I141" s="265" t="s">
        <v>560</v>
      </c>
      <c r="J141" s="265"/>
      <c r="K141" s="311"/>
    </row>
    <row r="142" spans="2:11" s="1" customFormat="1" ht="15" customHeight="1">
      <c r="B142" s="308"/>
      <c r="C142" s="265" t="s">
        <v>582</v>
      </c>
      <c r="D142" s="265"/>
      <c r="E142" s="265"/>
      <c r="F142" s="286" t="s">
        <v>525</v>
      </c>
      <c r="G142" s="265"/>
      <c r="H142" s="265" t="s">
        <v>583</v>
      </c>
      <c r="I142" s="265" t="s">
        <v>560</v>
      </c>
      <c r="J142" s="265"/>
      <c r="K142" s="311"/>
    </row>
    <row r="143" spans="2:11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pans="2:11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pans="2:11" s="1" customFormat="1" ht="18.75" customHeight="1"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</row>
    <row r="146" spans="2:11" s="1" customFormat="1" ht="7.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5"/>
    </row>
    <row r="147" spans="2:11" s="1" customFormat="1" ht="45" customHeight="1">
      <c r="B147" s="276"/>
      <c r="C147" s="387" t="s">
        <v>584</v>
      </c>
      <c r="D147" s="387"/>
      <c r="E147" s="387"/>
      <c r="F147" s="387"/>
      <c r="G147" s="387"/>
      <c r="H147" s="387"/>
      <c r="I147" s="387"/>
      <c r="J147" s="387"/>
      <c r="K147" s="277"/>
    </row>
    <row r="148" spans="2:11" s="1" customFormat="1" ht="17.25" customHeight="1">
      <c r="B148" s="276"/>
      <c r="C148" s="278" t="s">
        <v>519</v>
      </c>
      <c r="D148" s="278"/>
      <c r="E148" s="278"/>
      <c r="F148" s="278" t="s">
        <v>520</v>
      </c>
      <c r="G148" s="279"/>
      <c r="H148" s="278" t="s">
        <v>54</v>
      </c>
      <c r="I148" s="278" t="s">
        <v>57</v>
      </c>
      <c r="J148" s="278" t="s">
        <v>521</v>
      </c>
      <c r="K148" s="277"/>
    </row>
    <row r="149" spans="2:11" s="1" customFormat="1" ht="17.25" customHeight="1">
      <c r="B149" s="276"/>
      <c r="C149" s="280" t="s">
        <v>522</v>
      </c>
      <c r="D149" s="280"/>
      <c r="E149" s="280"/>
      <c r="F149" s="281" t="s">
        <v>523</v>
      </c>
      <c r="G149" s="282"/>
      <c r="H149" s="280"/>
      <c r="I149" s="280"/>
      <c r="J149" s="280" t="s">
        <v>524</v>
      </c>
      <c r="K149" s="277"/>
    </row>
    <row r="150" spans="2:11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pans="2:11" s="1" customFormat="1" ht="15" customHeight="1">
      <c r="B151" s="288"/>
      <c r="C151" s="315" t="s">
        <v>528</v>
      </c>
      <c r="D151" s="265"/>
      <c r="E151" s="265"/>
      <c r="F151" s="316" t="s">
        <v>525</v>
      </c>
      <c r="G151" s="265"/>
      <c r="H151" s="315" t="s">
        <v>565</v>
      </c>
      <c r="I151" s="315" t="s">
        <v>527</v>
      </c>
      <c r="J151" s="315">
        <v>120</v>
      </c>
      <c r="K151" s="311"/>
    </row>
    <row r="152" spans="2:11" s="1" customFormat="1" ht="15" customHeight="1">
      <c r="B152" s="288"/>
      <c r="C152" s="315" t="s">
        <v>574</v>
      </c>
      <c r="D152" s="265"/>
      <c r="E152" s="265"/>
      <c r="F152" s="316" t="s">
        <v>525</v>
      </c>
      <c r="G152" s="265"/>
      <c r="H152" s="315" t="s">
        <v>585</v>
      </c>
      <c r="I152" s="315" t="s">
        <v>527</v>
      </c>
      <c r="J152" s="315" t="s">
        <v>576</v>
      </c>
      <c r="K152" s="311"/>
    </row>
    <row r="153" spans="2:11" s="1" customFormat="1" ht="15" customHeight="1">
      <c r="B153" s="288"/>
      <c r="C153" s="315" t="s">
        <v>473</v>
      </c>
      <c r="D153" s="265"/>
      <c r="E153" s="265"/>
      <c r="F153" s="316" t="s">
        <v>525</v>
      </c>
      <c r="G153" s="265"/>
      <c r="H153" s="315" t="s">
        <v>586</v>
      </c>
      <c r="I153" s="315" t="s">
        <v>527</v>
      </c>
      <c r="J153" s="315" t="s">
        <v>576</v>
      </c>
      <c r="K153" s="311"/>
    </row>
    <row r="154" spans="2:11" s="1" customFormat="1" ht="15" customHeight="1">
      <c r="B154" s="288"/>
      <c r="C154" s="315" t="s">
        <v>530</v>
      </c>
      <c r="D154" s="265"/>
      <c r="E154" s="265"/>
      <c r="F154" s="316" t="s">
        <v>531</v>
      </c>
      <c r="G154" s="265"/>
      <c r="H154" s="315" t="s">
        <v>565</v>
      </c>
      <c r="I154" s="315" t="s">
        <v>527</v>
      </c>
      <c r="J154" s="315">
        <v>50</v>
      </c>
      <c r="K154" s="311"/>
    </row>
    <row r="155" spans="2:11" s="1" customFormat="1" ht="15" customHeight="1">
      <c r="B155" s="288"/>
      <c r="C155" s="315" t="s">
        <v>533</v>
      </c>
      <c r="D155" s="265"/>
      <c r="E155" s="265"/>
      <c r="F155" s="316" t="s">
        <v>525</v>
      </c>
      <c r="G155" s="265"/>
      <c r="H155" s="315" t="s">
        <v>565</v>
      </c>
      <c r="I155" s="315" t="s">
        <v>535</v>
      </c>
      <c r="J155" s="315"/>
      <c r="K155" s="311"/>
    </row>
    <row r="156" spans="2:11" s="1" customFormat="1" ht="15" customHeight="1">
      <c r="B156" s="288"/>
      <c r="C156" s="315" t="s">
        <v>544</v>
      </c>
      <c r="D156" s="265"/>
      <c r="E156" s="265"/>
      <c r="F156" s="316" t="s">
        <v>531</v>
      </c>
      <c r="G156" s="265"/>
      <c r="H156" s="315" t="s">
        <v>565</v>
      </c>
      <c r="I156" s="315" t="s">
        <v>527</v>
      </c>
      <c r="J156" s="315">
        <v>50</v>
      </c>
      <c r="K156" s="311"/>
    </row>
    <row r="157" spans="2:11" s="1" customFormat="1" ht="15" customHeight="1">
      <c r="B157" s="288"/>
      <c r="C157" s="315" t="s">
        <v>552</v>
      </c>
      <c r="D157" s="265"/>
      <c r="E157" s="265"/>
      <c r="F157" s="316" t="s">
        <v>531</v>
      </c>
      <c r="G157" s="265"/>
      <c r="H157" s="315" t="s">
        <v>565</v>
      </c>
      <c r="I157" s="315" t="s">
        <v>527</v>
      </c>
      <c r="J157" s="315">
        <v>50</v>
      </c>
      <c r="K157" s="311"/>
    </row>
    <row r="158" spans="2:11" s="1" customFormat="1" ht="15" customHeight="1">
      <c r="B158" s="288"/>
      <c r="C158" s="315" t="s">
        <v>550</v>
      </c>
      <c r="D158" s="265"/>
      <c r="E158" s="265"/>
      <c r="F158" s="316" t="s">
        <v>531</v>
      </c>
      <c r="G158" s="265"/>
      <c r="H158" s="315" t="s">
        <v>565</v>
      </c>
      <c r="I158" s="315" t="s">
        <v>527</v>
      </c>
      <c r="J158" s="315">
        <v>50</v>
      </c>
      <c r="K158" s="311"/>
    </row>
    <row r="159" spans="2:11" s="1" customFormat="1" ht="15" customHeight="1">
      <c r="B159" s="288"/>
      <c r="C159" s="315" t="s">
        <v>99</v>
      </c>
      <c r="D159" s="265"/>
      <c r="E159" s="265"/>
      <c r="F159" s="316" t="s">
        <v>525</v>
      </c>
      <c r="G159" s="265"/>
      <c r="H159" s="315" t="s">
        <v>587</v>
      </c>
      <c r="I159" s="315" t="s">
        <v>527</v>
      </c>
      <c r="J159" s="315" t="s">
        <v>588</v>
      </c>
      <c r="K159" s="311"/>
    </row>
    <row r="160" spans="2:11" s="1" customFormat="1" ht="15" customHeight="1">
      <c r="B160" s="288"/>
      <c r="C160" s="315" t="s">
        <v>589</v>
      </c>
      <c r="D160" s="265"/>
      <c r="E160" s="265"/>
      <c r="F160" s="316" t="s">
        <v>525</v>
      </c>
      <c r="G160" s="265"/>
      <c r="H160" s="315" t="s">
        <v>590</v>
      </c>
      <c r="I160" s="315" t="s">
        <v>560</v>
      </c>
      <c r="J160" s="315"/>
      <c r="K160" s="311"/>
    </row>
    <row r="161" spans="2:1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pans="2:11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pans="2:11" s="1" customFormat="1" ht="18.75" customHeight="1"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</row>
    <row r="164" spans="2:11" s="1" customFormat="1" ht="7.5" customHeight="1">
      <c r="B164" s="254"/>
      <c r="C164" s="255"/>
      <c r="D164" s="255"/>
      <c r="E164" s="255"/>
      <c r="F164" s="255"/>
      <c r="G164" s="255"/>
      <c r="H164" s="255"/>
      <c r="I164" s="255"/>
      <c r="J164" s="255"/>
      <c r="K164" s="256"/>
    </row>
    <row r="165" spans="2:11" s="1" customFormat="1" ht="45" customHeight="1">
      <c r="B165" s="257"/>
      <c r="C165" s="385" t="s">
        <v>591</v>
      </c>
      <c r="D165" s="385"/>
      <c r="E165" s="385"/>
      <c r="F165" s="385"/>
      <c r="G165" s="385"/>
      <c r="H165" s="385"/>
      <c r="I165" s="385"/>
      <c r="J165" s="385"/>
      <c r="K165" s="258"/>
    </row>
    <row r="166" spans="2:11" s="1" customFormat="1" ht="17.25" customHeight="1">
      <c r="B166" s="257"/>
      <c r="C166" s="278" t="s">
        <v>519</v>
      </c>
      <c r="D166" s="278"/>
      <c r="E166" s="278"/>
      <c r="F166" s="278" t="s">
        <v>520</v>
      </c>
      <c r="G166" s="320"/>
      <c r="H166" s="321" t="s">
        <v>54</v>
      </c>
      <c r="I166" s="321" t="s">
        <v>57</v>
      </c>
      <c r="J166" s="278" t="s">
        <v>521</v>
      </c>
      <c r="K166" s="258"/>
    </row>
    <row r="167" spans="2:11" s="1" customFormat="1" ht="17.25" customHeight="1">
      <c r="B167" s="259"/>
      <c r="C167" s="280" t="s">
        <v>522</v>
      </c>
      <c r="D167" s="280"/>
      <c r="E167" s="280"/>
      <c r="F167" s="281" t="s">
        <v>523</v>
      </c>
      <c r="G167" s="322"/>
      <c r="H167" s="323"/>
      <c r="I167" s="323"/>
      <c r="J167" s="280" t="s">
        <v>524</v>
      </c>
      <c r="K167" s="260"/>
    </row>
    <row r="168" spans="2:11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pans="2:11" s="1" customFormat="1" ht="15" customHeight="1">
      <c r="B169" s="288"/>
      <c r="C169" s="265" t="s">
        <v>528</v>
      </c>
      <c r="D169" s="265"/>
      <c r="E169" s="265"/>
      <c r="F169" s="286" t="s">
        <v>525</v>
      </c>
      <c r="G169" s="265"/>
      <c r="H169" s="265" t="s">
        <v>565</v>
      </c>
      <c r="I169" s="265" t="s">
        <v>527</v>
      </c>
      <c r="J169" s="265">
        <v>120</v>
      </c>
      <c r="K169" s="311"/>
    </row>
    <row r="170" spans="2:11" s="1" customFormat="1" ht="15" customHeight="1">
      <c r="B170" s="288"/>
      <c r="C170" s="265" t="s">
        <v>574</v>
      </c>
      <c r="D170" s="265"/>
      <c r="E170" s="265"/>
      <c r="F170" s="286" t="s">
        <v>525</v>
      </c>
      <c r="G170" s="265"/>
      <c r="H170" s="265" t="s">
        <v>575</v>
      </c>
      <c r="I170" s="265" t="s">
        <v>527</v>
      </c>
      <c r="J170" s="265" t="s">
        <v>576</v>
      </c>
      <c r="K170" s="311"/>
    </row>
    <row r="171" spans="2:11" s="1" customFormat="1" ht="15" customHeight="1">
      <c r="B171" s="288"/>
      <c r="C171" s="265" t="s">
        <v>473</v>
      </c>
      <c r="D171" s="265"/>
      <c r="E171" s="265"/>
      <c r="F171" s="286" t="s">
        <v>525</v>
      </c>
      <c r="G171" s="265"/>
      <c r="H171" s="265" t="s">
        <v>592</v>
      </c>
      <c r="I171" s="265" t="s">
        <v>527</v>
      </c>
      <c r="J171" s="265" t="s">
        <v>576</v>
      </c>
      <c r="K171" s="311"/>
    </row>
    <row r="172" spans="2:11" s="1" customFormat="1" ht="15" customHeight="1">
      <c r="B172" s="288"/>
      <c r="C172" s="265" t="s">
        <v>530</v>
      </c>
      <c r="D172" s="265"/>
      <c r="E172" s="265"/>
      <c r="F172" s="286" t="s">
        <v>531</v>
      </c>
      <c r="G172" s="265"/>
      <c r="H172" s="265" t="s">
        <v>592</v>
      </c>
      <c r="I172" s="265" t="s">
        <v>527</v>
      </c>
      <c r="J172" s="265">
        <v>50</v>
      </c>
      <c r="K172" s="311"/>
    </row>
    <row r="173" spans="2:11" s="1" customFormat="1" ht="15" customHeight="1">
      <c r="B173" s="288"/>
      <c r="C173" s="265" t="s">
        <v>533</v>
      </c>
      <c r="D173" s="265"/>
      <c r="E173" s="265"/>
      <c r="F173" s="286" t="s">
        <v>525</v>
      </c>
      <c r="G173" s="265"/>
      <c r="H173" s="265" t="s">
        <v>592</v>
      </c>
      <c r="I173" s="265" t="s">
        <v>535</v>
      </c>
      <c r="J173" s="265"/>
      <c r="K173" s="311"/>
    </row>
    <row r="174" spans="2:11" s="1" customFormat="1" ht="15" customHeight="1">
      <c r="B174" s="288"/>
      <c r="C174" s="265" t="s">
        <v>544</v>
      </c>
      <c r="D174" s="265"/>
      <c r="E174" s="265"/>
      <c r="F174" s="286" t="s">
        <v>531</v>
      </c>
      <c r="G174" s="265"/>
      <c r="H174" s="265" t="s">
        <v>592</v>
      </c>
      <c r="I174" s="265" t="s">
        <v>527</v>
      </c>
      <c r="J174" s="265">
        <v>50</v>
      </c>
      <c r="K174" s="311"/>
    </row>
    <row r="175" spans="2:11" s="1" customFormat="1" ht="15" customHeight="1">
      <c r="B175" s="288"/>
      <c r="C175" s="265" t="s">
        <v>552</v>
      </c>
      <c r="D175" s="265"/>
      <c r="E175" s="265"/>
      <c r="F175" s="286" t="s">
        <v>531</v>
      </c>
      <c r="G175" s="265"/>
      <c r="H175" s="265" t="s">
        <v>592</v>
      </c>
      <c r="I175" s="265" t="s">
        <v>527</v>
      </c>
      <c r="J175" s="265">
        <v>50</v>
      </c>
      <c r="K175" s="311"/>
    </row>
    <row r="176" spans="2:11" s="1" customFormat="1" ht="15" customHeight="1">
      <c r="B176" s="288"/>
      <c r="C176" s="265" t="s">
        <v>550</v>
      </c>
      <c r="D176" s="265"/>
      <c r="E176" s="265"/>
      <c r="F176" s="286" t="s">
        <v>531</v>
      </c>
      <c r="G176" s="265"/>
      <c r="H176" s="265" t="s">
        <v>592</v>
      </c>
      <c r="I176" s="265" t="s">
        <v>527</v>
      </c>
      <c r="J176" s="265">
        <v>50</v>
      </c>
      <c r="K176" s="311"/>
    </row>
    <row r="177" spans="2:11" s="1" customFormat="1" ht="15" customHeight="1">
      <c r="B177" s="288"/>
      <c r="C177" s="265" t="s">
        <v>114</v>
      </c>
      <c r="D177" s="265"/>
      <c r="E177" s="265"/>
      <c r="F177" s="286" t="s">
        <v>525</v>
      </c>
      <c r="G177" s="265"/>
      <c r="H177" s="265" t="s">
        <v>593</v>
      </c>
      <c r="I177" s="265" t="s">
        <v>594</v>
      </c>
      <c r="J177" s="265"/>
      <c r="K177" s="311"/>
    </row>
    <row r="178" spans="2:11" s="1" customFormat="1" ht="15" customHeight="1">
      <c r="B178" s="288"/>
      <c r="C178" s="265" t="s">
        <v>57</v>
      </c>
      <c r="D178" s="265"/>
      <c r="E178" s="265"/>
      <c r="F178" s="286" t="s">
        <v>525</v>
      </c>
      <c r="G178" s="265"/>
      <c r="H178" s="265" t="s">
        <v>595</v>
      </c>
      <c r="I178" s="265" t="s">
        <v>596</v>
      </c>
      <c r="J178" s="265">
        <v>1</v>
      </c>
      <c r="K178" s="311"/>
    </row>
    <row r="179" spans="2:11" s="1" customFormat="1" ht="15" customHeight="1">
      <c r="B179" s="288"/>
      <c r="C179" s="265" t="s">
        <v>53</v>
      </c>
      <c r="D179" s="265"/>
      <c r="E179" s="265"/>
      <c r="F179" s="286" t="s">
        <v>525</v>
      </c>
      <c r="G179" s="265"/>
      <c r="H179" s="265" t="s">
        <v>597</v>
      </c>
      <c r="I179" s="265" t="s">
        <v>527</v>
      </c>
      <c r="J179" s="265">
        <v>20</v>
      </c>
      <c r="K179" s="311"/>
    </row>
    <row r="180" spans="2:11" s="1" customFormat="1" ht="15" customHeight="1">
      <c r="B180" s="288"/>
      <c r="C180" s="265" t="s">
        <v>54</v>
      </c>
      <c r="D180" s="265"/>
      <c r="E180" s="265"/>
      <c r="F180" s="286" t="s">
        <v>525</v>
      </c>
      <c r="G180" s="265"/>
      <c r="H180" s="265" t="s">
        <v>598</v>
      </c>
      <c r="I180" s="265" t="s">
        <v>527</v>
      </c>
      <c r="J180" s="265">
        <v>255</v>
      </c>
      <c r="K180" s="311"/>
    </row>
    <row r="181" spans="2:11" s="1" customFormat="1" ht="15" customHeight="1">
      <c r="B181" s="288"/>
      <c r="C181" s="265" t="s">
        <v>115</v>
      </c>
      <c r="D181" s="265"/>
      <c r="E181" s="265"/>
      <c r="F181" s="286" t="s">
        <v>525</v>
      </c>
      <c r="G181" s="265"/>
      <c r="H181" s="265" t="s">
        <v>489</v>
      </c>
      <c r="I181" s="265" t="s">
        <v>527</v>
      </c>
      <c r="J181" s="265">
        <v>10</v>
      </c>
      <c r="K181" s="311"/>
    </row>
    <row r="182" spans="2:11" s="1" customFormat="1" ht="15" customHeight="1">
      <c r="B182" s="288"/>
      <c r="C182" s="265" t="s">
        <v>116</v>
      </c>
      <c r="D182" s="265"/>
      <c r="E182" s="265"/>
      <c r="F182" s="286" t="s">
        <v>525</v>
      </c>
      <c r="G182" s="265"/>
      <c r="H182" s="265" t="s">
        <v>599</v>
      </c>
      <c r="I182" s="265" t="s">
        <v>560</v>
      </c>
      <c r="J182" s="265"/>
      <c r="K182" s="311"/>
    </row>
    <row r="183" spans="2:11" s="1" customFormat="1" ht="15" customHeight="1">
      <c r="B183" s="288"/>
      <c r="C183" s="265" t="s">
        <v>600</v>
      </c>
      <c r="D183" s="265"/>
      <c r="E183" s="265"/>
      <c r="F183" s="286" t="s">
        <v>525</v>
      </c>
      <c r="G183" s="265"/>
      <c r="H183" s="265" t="s">
        <v>601</v>
      </c>
      <c r="I183" s="265" t="s">
        <v>560</v>
      </c>
      <c r="J183" s="265"/>
      <c r="K183" s="311"/>
    </row>
    <row r="184" spans="2:11" s="1" customFormat="1" ht="15" customHeight="1">
      <c r="B184" s="288"/>
      <c r="C184" s="265" t="s">
        <v>589</v>
      </c>
      <c r="D184" s="265"/>
      <c r="E184" s="265"/>
      <c r="F184" s="286" t="s">
        <v>525</v>
      </c>
      <c r="G184" s="265"/>
      <c r="H184" s="265" t="s">
        <v>602</v>
      </c>
      <c r="I184" s="265" t="s">
        <v>560</v>
      </c>
      <c r="J184" s="265"/>
      <c r="K184" s="311"/>
    </row>
    <row r="185" spans="2:11" s="1" customFormat="1" ht="15" customHeight="1">
      <c r="B185" s="288"/>
      <c r="C185" s="265" t="s">
        <v>118</v>
      </c>
      <c r="D185" s="265"/>
      <c r="E185" s="265"/>
      <c r="F185" s="286" t="s">
        <v>531</v>
      </c>
      <c r="G185" s="265"/>
      <c r="H185" s="265" t="s">
        <v>603</v>
      </c>
      <c r="I185" s="265" t="s">
        <v>527</v>
      </c>
      <c r="J185" s="265">
        <v>50</v>
      </c>
      <c r="K185" s="311"/>
    </row>
    <row r="186" spans="2:11" s="1" customFormat="1" ht="15" customHeight="1">
      <c r="B186" s="288"/>
      <c r="C186" s="265" t="s">
        <v>604</v>
      </c>
      <c r="D186" s="265"/>
      <c r="E186" s="265"/>
      <c r="F186" s="286" t="s">
        <v>531</v>
      </c>
      <c r="G186" s="265"/>
      <c r="H186" s="265" t="s">
        <v>605</v>
      </c>
      <c r="I186" s="265" t="s">
        <v>606</v>
      </c>
      <c r="J186" s="265"/>
      <c r="K186" s="311"/>
    </row>
    <row r="187" spans="2:11" s="1" customFormat="1" ht="15" customHeight="1">
      <c r="B187" s="288"/>
      <c r="C187" s="265" t="s">
        <v>607</v>
      </c>
      <c r="D187" s="265"/>
      <c r="E187" s="265"/>
      <c r="F187" s="286" t="s">
        <v>531</v>
      </c>
      <c r="G187" s="265"/>
      <c r="H187" s="265" t="s">
        <v>608</v>
      </c>
      <c r="I187" s="265" t="s">
        <v>606</v>
      </c>
      <c r="J187" s="265"/>
      <c r="K187" s="311"/>
    </row>
    <row r="188" spans="2:11" s="1" customFormat="1" ht="15" customHeight="1">
      <c r="B188" s="288"/>
      <c r="C188" s="265" t="s">
        <v>609</v>
      </c>
      <c r="D188" s="265"/>
      <c r="E188" s="265"/>
      <c r="F188" s="286" t="s">
        <v>531</v>
      </c>
      <c r="G188" s="265"/>
      <c r="H188" s="265" t="s">
        <v>610</v>
      </c>
      <c r="I188" s="265" t="s">
        <v>606</v>
      </c>
      <c r="J188" s="265"/>
      <c r="K188" s="311"/>
    </row>
    <row r="189" spans="2:11" s="1" customFormat="1" ht="15" customHeight="1">
      <c r="B189" s="288"/>
      <c r="C189" s="324" t="s">
        <v>611</v>
      </c>
      <c r="D189" s="265"/>
      <c r="E189" s="265"/>
      <c r="F189" s="286" t="s">
        <v>531</v>
      </c>
      <c r="G189" s="265"/>
      <c r="H189" s="265" t="s">
        <v>612</v>
      </c>
      <c r="I189" s="265" t="s">
        <v>613</v>
      </c>
      <c r="J189" s="325" t="s">
        <v>614</v>
      </c>
      <c r="K189" s="311"/>
    </row>
    <row r="190" spans="2:11" s="1" customFormat="1" ht="15" customHeight="1">
      <c r="B190" s="288"/>
      <c r="C190" s="324" t="s">
        <v>42</v>
      </c>
      <c r="D190" s="265"/>
      <c r="E190" s="265"/>
      <c r="F190" s="286" t="s">
        <v>525</v>
      </c>
      <c r="G190" s="265"/>
      <c r="H190" s="262" t="s">
        <v>615</v>
      </c>
      <c r="I190" s="265" t="s">
        <v>616</v>
      </c>
      <c r="J190" s="265"/>
      <c r="K190" s="311"/>
    </row>
    <row r="191" spans="2:11" s="1" customFormat="1" ht="15" customHeight="1">
      <c r="B191" s="288"/>
      <c r="C191" s="324" t="s">
        <v>617</v>
      </c>
      <c r="D191" s="265"/>
      <c r="E191" s="265"/>
      <c r="F191" s="286" t="s">
        <v>525</v>
      </c>
      <c r="G191" s="265"/>
      <c r="H191" s="265" t="s">
        <v>618</v>
      </c>
      <c r="I191" s="265" t="s">
        <v>560</v>
      </c>
      <c r="J191" s="265"/>
      <c r="K191" s="311"/>
    </row>
    <row r="192" spans="2:11" s="1" customFormat="1" ht="15" customHeight="1">
      <c r="B192" s="288"/>
      <c r="C192" s="324" t="s">
        <v>619</v>
      </c>
      <c r="D192" s="265"/>
      <c r="E192" s="265"/>
      <c r="F192" s="286" t="s">
        <v>525</v>
      </c>
      <c r="G192" s="265"/>
      <c r="H192" s="265" t="s">
        <v>620</v>
      </c>
      <c r="I192" s="265" t="s">
        <v>560</v>
      </c>
      <c r="J192" s="265"/>
      <c r="K192" s="311"/>
    </row>
    <row r="193" spans="2:11" s="1" customFormat="1" ht="15" customHeight="1">
      <c r="B193" s="288"/>
      <c r="C193" s="324" t="s">
        <v>621</v>
      </c>
      <c r="D193" s="265"/>
      <c r="E193" s="265"/>
      <c r="F193" s="286" t="s">
        <v>531</v>
      </c>
      <c r="G193" s="265"/>
      <c r="H193" s="265" t="s">
        <v>622</v>
      </c>
      <c r="I193" s="265" t="s">
        <v>560</v>
      </c>
      <c r="J193" s="265"/>
      <c r="K193" s="311"/>
    </row>
    <row r="194" spans="2:11" s="1" customFormat="1" ht="15" customHeight="1">
      <c r="B194" s="317"/>
      <c r="C194" s="326"/>
      <c r="D194" s="297"/>
      <c r="E194" s="297"/>
      <c r="F194" s="297"/>
      <c r="G194" s="297"/>
      <c r="H194" s="297"/>
      <c r="I194" s="297"/>
      <c r="J194" s="297"/>
      <c r="K194" s="318"/>
    </row>
    <row r="195" spans="2:11" s="1" customFormat="1" ht="18.75" customHeight="1">
      <c r="B195" s="299"/>
      <c r="C195" s="309"/>
      <c r="D195" s="309"/>
      <c r="E195" s="309"/>
      <c r="F195" s="319"/>
      <c r="G195" s="309"/>
      <c r="H195" s="309"/>
      <c r="I195" s="309"/>
      <c r="J195" s="309"/>
      <c r="K195" s="299"/>
    </row>
    <row r="196" spans="2:11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pans="2:11" s="1" customFormat="1" ht="18.75" customHeight="1">
      <c r="B197" s="272"/>
      <c r="C197" s="272"/>
      <c r="D197" s="272"/>
      <c r="E197" s="272"/>
      <c r="F197" s="272"/>
      <c r="G197" s="272"/>
      <c r="H197" s="272"/>
      <c r="I197" s="272"/>
      <c r="J197" s="272"/>
      <c r="K197" s="272"/>
    </row>
    <row r="198" spans="2:11" s="1" customFormat="1" ht="13.5">
      <c r="B198" s="254"/>
      <c r="C198" s="255"/>
      <c r="D198" s="255"/>
      <c r="E198" s="255"/>
      <c r="F198" s="255"/>
      <c r="G198" s="255"/>
      <c r="H198" s="255"/>
      <c r="I198" s="255"/>
      <c r="J198" s="255"/>
      <c r="K198" s="256"/>
    </row>
    <row r="199" spans="2:11" s="1" customFormat="1" ht="21">
      <c r="B199" s="257"/>
      <c r="C199" s="385" t="s">
        <v>623</v>
      </c>
      <c r="D199" s="385"/>
      <c r="E199" s="385"/>
      <c r="F199" s="385"/>
      <c r="G199" s="385"/>
      <c r="H199" s="385"/>
      <c r="I199" s="385"/>
      <c r="J199" s="385"/>
      <c r="K199" s="258"/>
    </row>
    <row r="200" spans="2:11" s="1" customFormat="1" ht="25.5" customHeight="1">
      <c r="B200" s="257"/>
      <c r="C200" s="327" t="s">
        <v>624</v>
      </c>
      <c r="D200" s="327"/>
      <c r="E200" s="327"/>
      <c r="F200" s="327" t="s">
        <v>625</v>
      </c>
      <c r="G200" s="328"/>
      <c r="H200" s="391" t="s">
        <v>626</v>
      </c>
      <c r="I200" s="391"/>
      <c r="J200" s="391"/>
      <c r="K200" s="258"/>
    </row>
    <row r="201" spans="2:11" s="1" customFormat="1" ht="5.25" customHeight="1">
      <c r="B201" s="288"/>
      <c r="C201" s="283"/>
      <c r="D201" s="283"/>
      <c r="E201" s="283"/>
      <c r="F201" s="283"/>
      <c r="G201" s="309"/>
      <c r="H201" s="283"/>
      <c r="I201" s="283"/>
      <c r="J201" s="283"/>
      <c r="K201" s="311"/>
    </row>
    <row r="202" spans="2:11" s="1" customFormat="1" ht="15" customHeight="1">
      <c r="B202" s="288"/>
      <c r="C202" s="265" t="s">
        <v>616</v>
      </c>
      <c r="D202" s="265"/>
      <c r="E202" s="265"/>
      <c r="F202" s="286" t="s">
        <v>43</v>
      </c>
      <c r="G202" s="265"/>
      <c r="H202" s="390" t="s">
        <v>627</v>
      </c>
      <c r="I202" s="390"/>
      <c r="J202" s="390"/>
      <c r="K202" s="311"/>
    </row>
    <row r="203" spans="2:11" s="1" customFormat="1" ht="15" customHeight="1">
      <c r="B203" s="288"/>
      <c r="C203" s="265"/>
      <c r="D203" s="265"/>
      <c r="E203" s="265"/>
      <c r="F203" s="286" t="s">
        <v>44</v>
      </c>
      <c r="G203" s="265"/>
      <c r="H203" s="390" t="s">
        <v>628</v>
      </c>
      <c r="I203" s="390"/>
      <c r="J203" s="390"/>
      <c r="K203" s="311"/>
    </row>
    <row r="204" spans="2:11" s="1" customFormat="1" ht="15" customHeight="1">
      <c r="B204" s="288"/>
      <c r="C204" s="265"/>
      <c r="D204" s="265"/>
      <c r="E204" s="265"/>
      <c r="F204" s="286" t="s">
        <v>47</v>
      </c>
      <c r="G204" s="265"/>
      <c r="H204" s="390" t="s">
        <v>629</v>
      </c>
      <c r="I204" s="390"/>
      <c r="J204" s="390"/>
      <c r="K204" s="311"/>
    </row>
    <row r="205" spans="2:11" s="1" customFormat="1" ht="15" customHeight="1">
      <c r="B205" s="288"/>
      <c r="C205" s="265"/>
      <c r="D205" s="265"/>
      <c r="E205" s="265"/>
      <c r="F205" s="286" t="s">
        <v>45</v>
      </c>
      <c r="G205" s="265"/>
      <c r="H205" s="390" t="s">
        <v>630</v>
      </c>
      <c r="I205" s="390"/>
      <c r="J205" s="390"/>
      <c r="K205" s="311"/>
    </row>
    <row r="206" spans="2:11" s="1" customFormat="1" ht="15" customHeight="1">
      <c r="B206" s="288"/>
      <c r="C206" s="265"/>
      <c r="D206" s="265"/>
      <c r="E206" s="265"/>
      <c r="F206" s="286" t="s">
        <v>46</v>
      </c>
      <c r="G206" s="265"/>
      <c r="H206" s="390" t="s">
        <v>631</v>
      </c>
      <c r="I206" s="390"/>
      <c r="J206" s="390"/>
      <c r="K206" s="311"/>
    </row>
    <row r="207" spans="2:11" s="1" customFormat="1" ht="15" customHeight="1">
      <c r="B207" s="288"/>
      <c r="C207" s="265"/>
      <c r="D207" s="265"/>
      <c r="E207" s="265"/>
      <c r="F207" s="286"/>
      <c r="G207" s="265"/>
      <c r="H207" s="265"/>
      <c r="I207" s="265"/>
      <c r="J207" s="265"/>
      <c r="K207" s="311"/>
    </row>
    <row r="208" spans="2:11" s="1" customFormat="1" ht="15" customHeight="1">
      <c r="B208" s="288"/>
      <c r="C208" s="265" t="s">
        <v>572</v>
      </c>
      <c r="D208" s="265"/>
      <c r="E208" s="265"/>
      <c r="F208" s="286" t="s">
        <v>79</v>
      </c>
      <c r="G208" s="265"/>
      <c r="H208" s="390" t="s">
        <v>632</v>
      </c>
      <c r="I208" s="390"/>
      <c r="J208" s="390"/>
      <c r="K208" s="311"/>
    </row>
    <row r="209" spans="2:11" s="1" customFormat="1" ht="15" customHeight="1">
      <c r="B209" s="288"/>
      <c r="C209" s="265"/>
      <c r="D209" s="265"/>
      <c r="E209" s="265"/>
      <c r="F209" s="286" t="s">
        <v>469</v>
      </c>
      <c r="G209" s="265"/>
      <c r="H209" s="390" t="s">
        <v>470</v>
      </c>
      <c r="I209" s="390"/>
      <c r="J209" s="390"/>
      <c r="K209" s="311"/>
    </row>
    <row r="210" spans="2:11" s="1" customFormat="1" ht="15" customHeight="1">
      <c r="B210" s="288"/>
      <c r="C210" s="265"/>
      <c r="D210" s="265"/>
      <c r="E210" s="265"/>
      <c r="F210" s="286" t="s">
        <v>467</v>
      </c>
      <c r="G210" s="265"/>
      <c r="H210" s="390" t="s">
        <v>633</v>
      </c>
      <c r="I210" s="390"/>
      <c r="J210" s="390"/>
      <c r="K210" s="311"/>
    </row>
    <row r="211" spans="2:11" s="1" customFormat="1" ht="15" customHeight="1">
      <c r="B211" s="329"/>
      <c r="C211" s="265"/>
      <c r="D211" s="265"/>
      <c r="E211" s="265"/>
      <c r="F211" s="286" t="s">
        <v>92</v>
      </c>
      <c r="G211" s="324"/>
      <c r="H211" s="389" t="s">
        <v>93</v>
      </c>
      <c r="I211" s="389"/>
      <c r="J211" s="389"/>
      <c r="K211" s="330"/>
    </row>
    <row r="212" spans="2:11" s="1" customFormat="1" ht="15" customHeight="1">
      <c r="B212" s="329"/>
      <c r="C212" s="265"/>
      <c r="D212" s="265"/>
      <c r="E212" s="265"/>
      <c r="F212" s="286" t="s">
        <v>471</v>
      </c>
      <c r="G212" s="324"/>
      <c r="H212" s="389" t="s">
        <v>449</v>
      </c>
      <c r="I212" s="389"/>
      <c r="J212" s="389"/>
      <c r="K212" s="330"/>
    </row>
    <row r="213" spans="2:11" s="1" customFormat="1" ht="15" customHeight="1">
      <c r="B213" s="329"/>
      <c r="C213" s="265"/>
      <c r="D213" s="265"/>
      <c r="E213" s="265"/>
      <c r="F213" s="286"/>
      <c r="G213" s="324"/>
      <c r="H213" s="315"/>
      <c r="I213" s="315"/>
      <c r="J213" s="315"/>
      <c r="K213" s="330"/>
    </row>
    <row r="214" spans="2:11" s="1" customFormat="1" ht="15" customHeight="1">
      <c r="B214" s="329"/>
      <c r="C214" s="265" t="s">
        <v>596</v>
      </c>
      <c r="D214" s="265"/>
      <c r="E214" s="265"/>
      <c r="F214" s="286">
        <v>1</v>
      </c>
      <c r="G214" s="324"/>
      <c r="H214" s="389" t="s">
        <v>634</v>
      </c>
      <c r="I214" s="389"/>
      <c r="J214" s="389"/>
      <c r="K214" s="330"/>
    </row>
    <row r="215" spans="2:11" s="1" customFormat="1" ht="15" customHeight="1">
      <c r="B215" s="329"/>
      <c r="C215" s="265"/>
      <c r="D215" s="265"/>
      <c r="E215" s="265"/>
      <c r="F215" s="286">
        <v>2</v>
      </c>
      <c r="G215" s="324"/>
      <c r="H215" s="389" t="s">
        <v>635</v>
      </c>
      <c r="I215" s="389"/>
      <c r="J215" s="389"/>
      <c r="K215" s="330"/>
    </row>
    <row r="216" spans="2:11" s="1" customFormat="1" ht="15" customHeight="1">
      <c r="B216" s="329"/>
      <c r="C216" s="265"/>
      <c r="D216" s="265"/>
      <c r="E216" s="265"/>
      <c r="F216" s="286">
        <v>3</v>
      </c>
      <c r="G216" s="324"/>
      <c r="H216" s="389" t="s">
        <v>636</v>
      </c>
      <c r="I216" s="389"/>
      <c r="J216" s="389"/>
      <c r="K216" s="330"/>
    </row>
    <row r="217" spans="2:11" s="1" customFormat="1" ht="15" customHeight="1">
      <c r="B217" s="329"/>
      <c r="C217" s="265"/>
      <c r="D217" s="265"/>
      <c r="E217" s="265"/>
      <c r="F217" s="286">
        <v>4</v>
      </c>
      <c r="G217" s="324"/>
      <c r="H217" s="389" t="s">
        <v>637</v>
      </c>
      <c r="I217" s="389"/>
      <c r="J217" s="389"/>
      <c r="K217" s="330"/>
    </row>
    <row r="218" spans="2:11" s="1" customFormat="1" ht="12.75" customHeight="1">
      <c r="B218" s="331"/>
      <c r="C218" s="332"/>
      <c r="D218" s="332"/>
      <c r="E218" s="332"/>
      <c r="F218" s="332"/>
      <c r="G218" s="332"/>
      <c r="H218" s="332"/>
      <c r="I218" s="332"/>
      <c r="J218" s="332"/>
      <c r="K218" s="333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1 - Oprava výpusti</vt:lpstr>
      <vt:lpstr>SO 2 - Oprava břehu</vt:lpstr>
      <vt:lpstr>SO 3 - Odtěžení sedimentu</vt:lpstr>
      <vt:lpstr>SO 4 - Oprava shybky náhonu</vt:lpstr>
      <vt:lpstr>VON - Vedlejší a ostatní ...</vt:lpstr>
      <vt:lpstr>Pokyny pro vyplnění</vt:lpstr>
      <vt:lpstr>'Rekapitulace stavby'!Názvy_tisku</vt:lpstr>
      <vt:lpstr>'SO 1 - Oprava výpusti'!Názvy_tisku</vt:lpstr>
      <vt:lpstr>'SO 2 - Oprava břehu'!Názvy_tisku</vt:lpstr>
      <vt:lpstr>'SO 3 - Odtěžení sedimentu'!Názvy_tisku</vt:lpstr>
      <vt:lpstr>'SO 4 - Oprava shybky náhonu'!Názvy_tisku</vt:lpstr>
      <vt:lpstr>'VON - Vedlejší a ostatní ...'!Názvy_tisku</vt:lpstr>
      <vt:lpstr>'Pokyny pro vyplnění'!Oblast_tisku</vt:lpstr>
      <vt:lpstr>'Rekapitulace stavby'!Oblast_tisku</vt:lpstr>
      <vt:lpstr>'SO 1 - Oprava výpusti'!Oblast_tisku</vt:lpstr>
      <vt:lpstr>'SO 2 - Oprava břehu'!Oblast_tisku</vt:lpstr>
      <vt:lpstr>'SO 3 - Odtěžení sedimentu'!Oblast_tisku</vt:lpstr>
      <vt:lpstr>'SO 4 - Oprava shybky náhonu'!Oblast_tisku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DESKTOP-JQHGO4U\Pavlina</dc:creator>
  <cp:lastModifiedBy>OUZIZELICE</cp:lastModifiedBy>
  <cp:lastPrinted>2021-04-09T12:04:26Z</cp:lastPrinted>
  <dcterms:created xsi:type="dcterms:W3CDTF">2021-02-04T10:48:28Z</dcterms:created>
  <dcterms:modified xsi:type="dcterms:W3CDTF">2021-05-17T13:26:29Z</dcterms:modified>
</cp:coreProperties>
</file>